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mplate" sheetId="1" r:id="rId1"/>
    <sheet name="Complete" sheetId="2" r:id="rId2"/>
    <sheet name="Conventional method" sheetId="3" r:id="rId3"/>
    <sheet name="LCM method" sheetId="4" r:id="rId4"/>
  </sheets>
  <definedNames>
    <definedName name="disc">'LCM method'!$D$3</definedName>
    <definedName name="discount" localSheetId="0">'Template'!$E$5</definedName>
    <definedName name="discount">'Complete'!$E$5</definedName>
    <definedName name="rate">'Conventional method'!$F$9</definedName>
    <definedName name="trial1" localSheetId="0">'Template'!$E$7</definedName>
    <definedName name="trial1">'Complete'!$E$7</definedName>
    <definedName name="trial2" localSheetId="0">'Template'!$E$22</definedName>
    <definedName name="trial2">'Complete'!$E$22</definedName>
  </definedNames>
  <calcPr fullCalcOnLoad="1"/>
</workbook>
</file>

<file path=xl/sharedStrings.xml><?xml version="1.0" encoding="utf-8"?>
<sst xmlns="http://schemas.openxmlformats.org/spreadsheetml/2006/main" count="72" uniqueCount="30">
  <si>
    <t>Conventional Method</t>
  </si>
  <si>
    <t>Option 1</t>
  </si>
  <si>
    <t>Option 2</t>
  </si>
  <si>
    <t>Purchase</t>
  </si>
  <si>
    <t>Operating</t>
  </si>
  <si>
    <t>Life</t>
  </si>
  <si>
    <t>Discount Rate</t>
  </si>
  <si>
    <t>Year</t>
  </si>
  <si>
    <t>Disc Factor</t>
  </si>
  <si>
    <t>Outlays</t>
  </si>
  <si>
    <t>Discounted</t>
  </si>
  <si>
    <t>NPV</t>
  </si>
  <si>
    <t>No years</t>
  </si>
  <si>
    <t>Equivalent annuity</t>
  </si>
  <si>
    <t>Trial contribution</t>
  </si>
  <si>
    <t>Amt BOY</t>
  </si>
  <si>
    <t>Interest</t>
  </si>
  <si>
    <t>Contrib</t>
  </si>
  <si>
    <t>Drawing</t>
  </si>
  <si>
    <t>Amt EOY</t>
  </si>
  <si>
    <t>Matching Time Period Method - Lowest Common Multiple = 30 Years</t>
  </si>
  <si>
    <t>Original</t>
  </si>
  <si>
    <t>Equivalent 30 year annuity</t>
  </si>
  <si>
    <t>Crude method of finding annuity value - take NPV and multiply by discount rate</t>
  </si>
  <si>
    <t>Inaccuracy</t>
  </si>
  <si>
    <t>13.2  Life cycle costing by difference equations</t>
  </si>
  <si>
    <t>Discount rate</t>
  </si>
  <si>
    <t>Difference Equation Method</t>
  </si>
  <si>
    <t>Truck 1</t>
  </si>
  <si>
    <t>Truck 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</si>
</sst>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2"/>
      <color indexed="13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19" applyFont="1" applyAlignment="1" quotePrefix="1">
      <alignment horizontal="left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3" borderId="0" xfId="19" applyFont="1" applyFill="1">
      <alignment/>
      <protection/>
    </xf>
    <xf numFmtId="9" fontId="5" fillId="3" borderId="0" xfId="19" applyNumberFormat="1" applyFont="1" applyFill="1">
      <alignment/>
      <protection/>
    </xf>
    <xf numFmtId="3" fontId="5" fillId="3" borderId="0" xfId="19" applyNumberFormat="1" applyFont="1" applyFill="1">
      <alignment/>
      <protection/>
    </xf>
    <xf numFmtId="0" fontId="0" fillId="0" borderId="1" xfId="19" applyFont="1" applyBorder="1" applyAlignment="1">
      <alignment horizontal="right"/>
      <protection/>
    </xf>
    <xf numFmtId="3" fontId="0" fillId="0" borderId="0" xfId="19" applyNumberFormat="1" applyFont="1">
      <alignment/>
      <protection/>
    </xf>
    <xf numFmtId="0" fontId="4" fillId="0" borderId="0" xfId="19" applyFont="1">
      <alignment/>
      <protection/>
    </xf>
    <xf numFmtId="0" fontId="0" fillId="3" borderId="2" xfId="19" applyFont="1" applyFill="1" applyBorder="1">
      <alignment/>
      <protection/>
    </xf>
    <xf numFmtId="0" fontId="5" fillId="3" borderId="3" xfId="19" applyFont="1" applyFill="1" applyBorder="1" applyAlignment="1">
      <alignment horizontal="centerContinuous"/>
      <protection/>
    </xf>
    <xf numFmtId="0" fontId="0" fillId="3" borderId="4" xfId="19" applyFont="1" applyFill="1" applyBorder="1" applyAlignment="1">
      <alignment horizontal="centerContinuous"/>
      <protection/>
    </xf>
    <xf numFmtId="0" fontId="5" fillId="3" borderId="5" xfId="19" applyFont="1" applyFill="1" applyBorder="1">
      <alignment/>
      <protection/>
    </xf>
    <xf numFmtId="3" fontId="0" fillId="3" borderId="0" xfId="19" applyNumberFormat="1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0" fillId="3" borderId="6" xfId="19" applyFont="1" applyFill="1" applyBorder="1">
      <alignment/>
      <protection/>
    </xf>
    <xf numFmtId="0" fontId="0" fillId="3" borderId="7" xfId="19" applyFont="1" applyFill="1" applyBorder="1">
      <alignment/>
      <protection/>
    </xf>
    <xf numFmtId="0" fontId="0" fillId="3" borderId="1" xfId="19" applyFont="1" applyFill="1" applyBorder="1">
      <alignment/>
      <protection/>
    </xf>
    <xf numFmtId="9" fontId="0" fillId="3" borderId="1" xfId="19" applyNumberFormat="1" applyFont="1" applyFill="1" applyBorder="1">
      <alignment/>
      <protection/>
    </xf>
    <xf numFmtId="0" fontId="0" fillId="3" borderId="8" xfId="19" applyFont="1" applyFill="1" applyBorder="1">
      <alignment/>
      <protection/>
    </xf>
    <xf numFmtId="9" fontId="0" fillId="0" borderId="0" xfId="19" applyNumberFormat="1" applyFont="1">
      <alignment/>
      <protection/>
    </xf>
    <xf numFmtId="0" fontId="0" fillId="0" borderId="1" xfId="19" applyFont="1" applyBorder="1" applyAlignment="1">
      <alignment horizontal="centerContinuous"/>
      <protection/>
    </xf>
    <xf numFmtId="164" fontId="0" fillId="0" borderId="0" xfId="19" applyNumberFormat="1" applyFont="1">
      <alignment/>
      <protection/>
    </xf>
    <xf numFmtId="2" fontId="0" fillId="0" borderId="0" xfId="19" applyNumberFormat="1" applyFont="1">
      <alignment/>
      <protection/>
    </xf>
    <xf numFmtId="3" fontId="5" fillId="0" borderId="0" xfId="19" applyNumberFormat="1" applyFont="1">
      <alignment/>
      <protection/>
    </xf>
    <xf numFmtId="0" fontId="0" fillId="0" borderId="9" xfId="19" applyFont="1" applyBorder="1" applyAlignment="1">
      <alignment horizontal="right"/>
      <protection/>
    </xf>
    <xf numFmtId="0" fontId="0" fillId="0" borderId="9" xfId="19" applyFont="1" applyBorder="1" applyAlignment="1">
      <alignment horizontal="right" wrapText="1"/>
      <protection/>
    </xf>
    <xf numFmtId="0" fontId="0" fillId="0" borderId="0" xfId="19" applyFont="1" applyAlignment="1" quotePrefix="1">
      <alignment horizontal="left"/>
      <protection/>
    </xf>
    <xf numFmtId="0" fontId="5" fillId="0" borderId="0" xfId="19" applyFont="1" applyFill="1">
      <alignment/>
      <protection/>
    </xf>
    <xf numFmtId="9" fontId="5" fillId="0" borderId="0" xfId="19" applyNumberFormat="1" applyFont="1" applyFill="1">
      <alignment/>
      <protection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" borderId="0" xfId="0" applyFont="1" applyFill="1" applyAlignment="1">
      <alignment/>
    </xf>
    <xf numFmtId="9" fontId="5" fillId="3" borderId="0" xfId="0" applyNumberFormat="1" applyFont="1" applyFill="1" applyAlignment="1">
      <alignment/>
    </xf>
    <xf numFmtId="3" fontId="5" fillId="5" borderId="0" xfId="19" applyNumberFormat="1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UC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</xdr:row>
      <xdr:rowOff>76200</xdr:rowOff>
    </xdr:from>
    <xdr:to>
      <xdr:col>9</xdr:col>
      <xdr:colOff>161925</xdr:colOff>
      <xdr:row>17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38675" y="1905000"/>
          <a:ext cx="1009650" cy="942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an arbitrary starting figure, then Goal Seek to set final balance to zero.</a:t>
          </a:r>
        </a:p>
      </xdr:txBody>
    </xdr:sp>
    <xdr:clientData/>
  </xdr:twoCellAnchor>
  <xdr:twoCellAnchor>
    <xdr:from>
      <xdr:col>5</xdr:col>
      <xdr:colOff>295275</xdr:colOff>
      <xdr:row>6</xdr:row>
      <xdr:rowOff>142875</xdr:rowOff>
    </xdr:from>
    <xdr:to>
      <xdr:col>7</xdr:col>
      <xdr:colOff>314325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3343275" y="1152525"/>
          <a:ext cx="1238250" cy="7239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17</xdr:row>
      <xdr:rowOff>76200</xdr:rowOff>
    </xdr:from>
    <xdr:to>
      <xdr:col>7</xdr:col>
      <xdr:colOff>361950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3429000" y="2876550"/>
          <a:ext cx="1200150" cy="5905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43</xdr:row>
      <xdr:rowOff>57150</xdr:rowOff>
    </xdr:from>
    <xdr:to>
      <xdr:col>5</xdr:col>
      <xdr:colOff>561975</xdr:colOff>
      <xdr:row>46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38225" y="7191375"/>
          <a:ext cx="2857500" cy="428625"/>
        </a:xfrm>
        <a:prstGeom prst="roundRect">
          <a:avLst/>
        </a:prstGeom>
        <a:solidFill>
          <a:srgbClr val="FFCC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 that when NPV is  converted to an annuity, this method yields the same annualized costs.</a:t>
          </a:r>
        </a:p>
      </xdr:txBody>
    </xdr:sp>
    <xdr:clientData/>
  </xdr:twoCellAnchor>
  <xdr:twoCellAnchor>
    <xdr:from>
      <xdr:col>0</xdr:col>
      <xdr:colOff>266700</xdr:colOff>
      <xdr:row>52</xdr:row>
      <xdr:rowOff>133350</xdr:rowOff>
    </xdr:from>
    <xdr:to>
      <xdr:col>5</xdr:col>
      <xdr:colOff>542925</xdr:colOff>
      <xdr:row>56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66700" y="8724900"/>
          <a:ext cx="3609975" cy="6286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crude approach modelled here is a simplification of the annuity equation to a perpetuity equation.  It gives reasonable results for large values of 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1" spans="1:6" ht="15.75">
      <c r="A1" s="34" t="s">
        <v>25</v>
      </c>
      <c r="B1" s="34"/>
      <c r="C1" s="34"/>
      <c r="D1" s="34"/>
      <c r="E1" s="34"/>
      <c r="F1" s="35"/>
    </row>
    <row r="3" spans="1:6" ht="12.75">
      <c r="A3" s="4" t="s">
        <v>27</v>
      </c>
      <c r="B3" s="5"/>
      <c r="C3" s="5"/>
      <c r="D3" s="5"/>
      <c r="E3" s="5"/>
      <c r="F3" s="5"/>
    </row>
    <row r="4" spans="1:6" ht="12.75">
      <c r="A4" s="4"/>
      <c r="B4" s="5"/>
      <c r="C4" s="5"/>
      <c r="D4" s="5"/>
      <c r="E4" s="5"/>
      <c r="F4" s="5"/>
    </row>
    <row r="5" spans="1:6" ht="12.75">
      <c r="A5" s="6"/>
      <c r="C5" s="7" t="s">
        <v>26</v>
      </c>
      <c r="D5" s="7"/>
      <c r="E5" s="8">
        <v>0.08</v>
      </c>
      <c r="F5" s="5"/>
    </row>
    <row r="6" spans="1:6" ht="12.75">
      <c r="A6" s="6"/>
      <c r="C6" s="32"/>
      <c r="D6" s="32"/>
      <c r="E6" s="33"/>
      <c r="F6" s="5"/>
    </row>
    <row r="7" spans="1:6" ht="12.75">
      <c r="A7" s="6" t="s">
        <v>28</v>
      </c>
      <c r="C7" s="7" t="s">
        <v>14</v>
      </c>
      <c r="D7" s="7"/>
      <c r="E7" s="9">
        <v>5000</v>
      </c>
      <c r="F7" s="5"/>
    </row>
    <row r="8" spans="1:6" ht="12.75">
      <c r="A8" s="5"/>
      <c r="B8" s="5"/>
      <c r="C8" s="5"/>
      <c r="D8" s="5"/>
      <c r="E8" s="5"/>
      <c r="F8" s="5"/>
    </row>
    <row r="9" spans="1:6" ht="13.5" thickBot="1">
      <c r="A9" s="10" t="s">
        <v>7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</row>
    <row r="10" spans="1:6" ht="12.75">
      <c r="A10" s="5">
        <v>0</v>
      </c>
      <c r="B10" s="11"/>
      <c r="C10" s="11"/>
      <c r="D10" s="11"/>
      <c r="E10" s="11">
        <v>-83000</v>
      </c>
      <c r="F10" s="11"/>
    </row>
    <row r="11" spans="1:6" ht="12.75">
      <c r="A11" s="5">
        <f aca="true" t="shared" si="0" ref="A11:A19">1+A10</f>
        <v>1</v>
      </c>
      <c r="B11" s="11"/>
      <c r="C11" s="11"/>
      <c r="D11" s="11"/>
      <c r="E11" s="11">
        <v>-3000</v>
      </c>
      <c r="F11" s="11"/>
    </row>
    <row r="12" spans="1:6" ht="12.75">
      <c r="A12" s="5">
        <f t="shared" si="0"/>
        <v>2</v>
      </c>
      <c r="B12" s="11"/>
      <c r="C12" s="11"/>
      <c r="D12" s="11"/>
      <c r="E12" s="11">
        <v>-3000</v>
      </c>
      <c r="F12" s="11"/>
    </row>
    <row r="13" spans="1:6" ht="12.75">
      <c r="A13" s="5">
        <f t="shared" si="0"/>
        <v>3</v>
      </c>
      <c r="B13" s="11"/>
      <c r="C13" s="11"/>
      <c r="D13" s="11"/>
      <c r="E13" s="11">
        <v>-3000</v>
      </c>
      <c r="F13" s="11"/>
    </row>
    <row r="14" spans="1:6" ht="12.75">
      <c r="A14" s="5">
        <f t="shared" si="0"/>
        <v>4</v>
      </c>
      <c r="B14" s="11"/>
      <c r="C14" s="11"/>
      <c r="D14" s="11"/>
      <c r="E14" s="11">
        <v>-3000</v>
      </c>
      <c r="F14" s="11"/>
    </row>
    <row r="15" spans="1:6" ht="12.75">
      <c r="A15" s="5">
        <f t="shared" si="0"/>
        <v>5</v>
      </c>
      <c r="B15" s="11"/>
      <c r="C15" s="11"/>
      <c r="D15" s="11"/>
      <c r="E15" s="11">
        <v>-3000</v>
      </c>
      <c r="F15" s="11"/>
    </row>
    <row r="16" spans="1:6" ht="12.75">
      <c r="A16" s="5">
        <f t="shared" si="0"/>
        <v>6</v>
      </c>
      <c r="B16" s="11"/>
      <c r="C16" s="11"/>
      <c r="D16" s="11"/>
      <c r="E16" s="11">
        <v>-3000</v>
      </c>
      <c r="F16" s="11"/>
    </row>
    <row r="17" spans="1:6" ht="12.75">
      <c r="A17" s="5">
        <f t="shared" si="0"/>
        <v>7</v>
      </c>
      <c r="B17" s="11"/>
      <c r="C17" s="11"/>
      <c r="D17" s="11"/>
      <c r="E17" s="11">
        <v>-3000</v>
      </c>
      <c r="F17" s="11"/>
    </row>
    <row r="18" spans="1:6" ht="12.75">
      <c r="A18" s="5">
        <f t="shared" si="0"/>
        <v>8</v>
      </c>
      <c r="B18" s="11"/>
      <c r="C18" s="11"/>
      <c r="D18" s="11"/>
      <c r="E18" s="11">
        <v>-3000</v>
      </c>
      <c r="F18" s="11"/>
    </row>
    <row r="19" spans="1:6" ht="12.75">
      <c r="A19" s="5">
        <f t="shared" si="0"/>
        <v>9</v>
      </c>
      <c r="B19" s="11"/>
      <c r="C19" s="11"/>
      <c r="D19" s="11"/>
      <c r="E19" s="11">
        <v>-3000</v>
      </c>
      <c r="F19" s="11"/>
    </row>
    <row r="22" spans="1:5" ht="12.75">
      <c r="A22" s="6" t="s">
        <v>29</v>
      </c>
      <c r="C22" s="7" t="s">
        <v>14</v>
      </c>
      <c r="D22" s="7"/>
      <c r="E22" s="9">
        <v>5000</v>
      </c>
    </row>
    <row r="24" spans="1:6" ht="13.5" thickBot="1">
      <c r="A24" s="10" t="s">
        <v>7</v>
      </c>
      <c r="B24" s="10" t="s">
        <v>15</v>
      </c>
      <c r="C24" s="10" t="s">
        <v>16</v>
      </c>
      <c r="D24" s="10" t="s">
        <v>17</v>
      </c>
      <c r="E24" s="10" t="s">
        <v>18</v>
      </c>
      <c r="F24" s="10" t="s">
        <v>19</v>
      </c>
    </row>
    <row r="25" spans="1:6" ht="12.75">
      <c r="A25" s="5">
        <v>0</v>
      </c>
      <c r="B25" s="11"/>
      <c r="C25" s="11"/>
      <c r="D25" s="11"/>
      <c r="E25" s="11">
        <v>-59000</v>
      </c>
      <c r="F25" s="11"/>
    </row>
    <row r="26" spans="1:6" ht="12.75">
      <c r="A26" s="5">
        <f>1+A25</f>
        <v>1</v>
      </c>
      <c r="B26" s="11"/>
      <c r="C26" s="11"/>
      <c r="D26" s="11"/>
      <c r="E26" s="11">
        <v>-4000</v>
      </c>
      <c r="F26" s="11"/>
    </row>
    <row r="27" spans="1:6" ht="12.75">
      <c r="A27" s="5">
        <f>1+A26</f>
        <v>2</v>
      </c>
      <c r="B27" s="11"/>
      <c r="C27" s="11"/>
      <c r="D27" s="11"/>
      <c r="E27" s="11">
        <v>-4000</v>
      </c>
      <c r="F27" s="11"/>
    </row>
    <row r="28" spans="1:6" ht="12.75">
      <c r="A28" s="5">
        <f>1+A27</f>
        <v>3</v>
      </c>
      <c r="B28" s="11"/>
      <c r="C28" s="11"/>
      <c r="D28" s="11"/>
      <c r="E28" s="11">
        <v>-4000</v>
      </c>
      <c r="F28" s="11"/>
    </row>
    <row r="29" spans="1:6" ht="12.75">
      <c r="A29" s="5">
        <f>1+A28</f>
        <v>4</v>
      </c>
      <c r="B29" s="11"/>
      <c r="C29" s="11"/>
      <c r="D29" s="11"/>
      <c r="E29" s="11">
        <v>-4000</v>
      </c>
      <c r="F29" s="11"/>
    </row>
    <row r="30" spans="1:6" ht="12.75">
      <c r="A30" s="5">
        <f>1+A29</f>
        <v>5</v>
      </c>
      <c r="B30" s="11"/>
      <c r="C30" s="11"/>
      <c r="D30" s="11"/>
      <c r="E30" s="11">
        <v>-4000</v>
      </c>
      <c r="F30" s="11"/>
    </row>
    <row r="31" ht="12.75"/>
    <row r="32" ht="12.75"/>
    <row r="33" ht="12.75"/>
    <row r="34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1" spans="1:6" ht="15.75">
      <c r="A1" s="1" t="s">
        <v>25</v>
      </c>
      <c r="B1" s="1"/>
      <c r="C1" s="1"/>
      <c r="D1" s="1"/>
      <c r="E1" s="1"/>
      <c r="F1" s="2"/>
    </row>
    <row r="3" spans="1:6" ht="12.75">
      <c r="A3" s="4" t="s">
        <v>27</v>
      </c>
      <c r="B3" s="5"/>
      <c r="C3" s="5"/>
      <c r="D3" s="5"/>
      <c r="E3" s="5"/>
      <c r="F3" s="5"/>
    </row>
    <row r="4" spans="1:6" ht="12.75">
      <c r="A4" s="4"/>
      <c r="B4" s="5"/>
      <c r="C4" s="5"/>
      <c r="D4" s="5"/>
      <c r="E4" s="5"/>
      <c r="F4" s="5"/>
    </row>
    <row r="5" spans="1:6" ht="12.75">
      <c r="A5" s="6"/>
      <c r="C5" s="7" t="s">
        <v>26</v>
      </c>
      <c r="D5" s="7"/>
      <c r="E5" s="8">
        <v>0.08</v>
      </c>
      <c r="F5" s="5"/>
    </row>
    <row r="6" spans="1:6" ht="12.75">
      <c r="A6" s="6"/>
      <c r="C6" s="32"/>
      <c r="D6" s="32"/>
      <c r="E6" s="33"/>
      <c r="F6" s="5"/>
    </row>
    <row r="7" spans="1:6" ht="12.75">
      <c r="A7" s="6" t="s">
        <v>28</v>
      </c>
      <c r="C7" s="7" t="s">
        <v>14</v>
      </c>
      <c r="D7" s="7"/>
      <c r="E7" s="9">
        <v>14039.221384968554</v>
      </c>
      <c r="F7" s="5"/>
    </row>
    <row r="8" spans="1:6" ht="12.75">
      <c r="A8" s="5"/>
      <c r="B8" s="5"/>
      <c r="C8" s="5"/>
      <c r="D8" s="5"/>
      <c r="E8" s="5"/>
      <c r="F8" s="5"/>
    </row>
    <row r="9" spans="1:6" ht="13.5" thickBot="1">
      <c r="A9" s="10" t="s">
        <v>7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</row>
    <row r="10" spans="1:6" ht="12.75">
      <c r="A10" s="5">
        <v>0</v>
      </c>
      <c r="B10" s="11">
        <v>0</v>
      </c>
      <c r="C10" s="11">
        <f aca="true" t="shared" si="0" ref="C10:C19">B10*discount</f>
        <v>0</v>
      </c>
      <c r="D10" s="11">
        <f>trial1</f>
        <v>14039.221384968554</v>
      </c>
      <c r="E10" s="11">
        <v>-83000</v>
      </c>
      <c r="F10" s="11">
        <f aca="true" t="shared" si="1" ref="F10:F19">B10+C10+D10+E10</f>
        <v>-68960.77861503145</v>
      </c>
    </row>
    <row r="11" spans="1:6" ht="12.75">
      <c r="A11" s="5">
        <f aca="true" t="shared" si="2" ref="A11:A19">1+A10</f>
        <v>1</v>
      </c>
      <c r="B11" s="11">
        <f aca="true" t="shared" si="3" ref="B11:B19">F10</f>
        <v>-68960.77861503145</v>
      </c>
      <c r="C11" s="11">
        <f t="shared" si="0"/>
        <v>-5516.862289202516</v>
      </c>
      <c r="D11" s="11">
        <f aca="true" t="shared" si="4" ref="D11:D19">trial1</f>
        <v>14039.221384968554</v>
      </c>
      <c r="E11" s="11">
        <v>-3000</v>
      </c>
      <c r="F11" s="11">
        <f t="shared" si="1"/>
        <v>-63438.419519265415</v>
      </c>
    </row>
    <row r="12" spans="1:6" ht="12.75">
      <c r="A12" s="5">
        <f t="shared" si="2"/>
        <v>2</v>
      </c>
      <c r="B12" s="11">
        <f t="shared" si="3"/>
        <v>-63438.419519265415</v>
      </c>
      <c r="C12" s="11">
        <f t="shared" si="0"/>
        <v>-5075.073561541233</v>
      </c>
      <c r="D12" s="11">
        <f t="shared" si="4"/>
        <v>14039.221384968554</v>
      </c>
      <c r="E12" s="11">
        <v>-3000</v>
      </c>
      <c r="F12" s="11">
        <f t="shared" si="1"/>
        <v>-57474.27169583809</v>
      </c>
    </row>
    <row r="13" spans="1:6" ht="12.75">
      <c r="A13" s="5">
        <f t="shared" si="2"/>
        <v>3</v>
      </c>
      <c r="B13" s="11">
        <f t="shared" si="3"/>
        <v>-57474.27169583809</v>
      </c>
      <c r="C13" s="11">
        <f t="shared" si="0"/>
        <v>-4597.941735667047</v>
      </c>
      <c r="D13" s="11">
        <f t="shared" si="4"/>
        <v>14039.221384968554</v>
      </c>
      <c r="E13" s="11">
        <v>-3000</v>
      </c>
      <c r="F13" s="11">
        <f t="shared" si="1"/>
        <v>-51032.99204653659</v>
      </c>
    </row>
    <row r="14" spans="1:6" ht="12.75">
      <c r="A14" s="5">
        <f t="shared" si="2"/>
        <v>4</v>
      </c>
      <c r="B14" s="11">
        <f t="shared" si="3"/>
        <v>-51032.99204653659</v>
      </c>
      <c r="C14" s="11">
        <f t="shared" si="0"/>
        <v>-4082.639363722927</v>
      </c>
      <c r="D14" s="11">
        <f t="shared" si="4"/>
        <v>14039.221384968554</v>
      </c>
      <c r="E14" s="11">
        <v>-3000</v>
      </c>
      <c r="F14" s="11">
        <f t="shared" si="1"/>
        <v>-44076.410025290956</v>
      </c>
    </row>
    <row r="15" spans="1:6" ht="12.75">
      <c r="A15" s="5">
        <f t="shared" si="2"/>
        <v>5</v>
      </c>
      <c r="B15" s="11">
        <f t="shared" si="3"/>
        <v>-44076.410025290956</v>
      </c>
      <c r="C15" s="11">
        <f t="shared" si="0"/>
        <v>-3526.1128020232763</v>
      </c>
      <c r="D15" s="11">
        <f t="shared" si="4"/>
        <v>14039.221384968554</v>
      </c>
      <c r="E15" s="11">
        <v>-3000</v>
      </c>
      <c r="F15" s="11">
        <f t="shared" si="1"/>
        <v>-36563.30144234568</v>
      </c>
    </row>
    <row r="16" spans="1:6" ht="12.75">
      <c r="A16" s="5">
        <f t="shared" si="2"/>
        <v>6</v>
      </c>
      <c r="B16" s="11">
        <f t="shared" si="3"/>
        <v>-36563.30144234568</v>
      </c>
      <c r="C16" s="11">
        <f t="shared" si="0"/>
        <v>-2925.064115387654</v>
      </c>
      <c r="D16" s="11">
        <f t="shared" si="4"/>
        <v>14039.221384968554</v>
      </c>
      <c r="E16" s="11">
        <v>-3000</v>
      </c>
      <c r="F16" s="11">
        <f t="shared" si="1"/>
        <v>-28449.14417276478</v>
      </c>
    </row>
    <row r="17" spans="1:6" ht="12.75">
      <c r="A17" s="5">
        <f t="shared" si="2"/>
        <v>7</v>
      </c>
      <c r="B17" s="11">
        <f t="shared" si="3"/>
        <v>-28449.14417276478</v>
      </c>
      <c r="C17" s="11">
        <f t="shared" si="0"/>
        <v>-2275.9315338211823</v>
      </c>
      <c r="D17" s="11">
        <f t="shared" si="4"/>
        <v>14039.221384968554</v>
      </c>
      <c r="E17" s="11">
        <v>-3000</v>
      </c>
      <c r="F17" s="11">
        <f t="shared" si="1"/>
        <v>-19685.854321617408</v>
      </c>
    </row>
    <row r="18" spans="1:6" ht="12.75">
      <c r="A18" s="5">
        <f t="shared" si="2"/>
        <v>8</v>
      </c>
      <c r="B18" s="11">
        <f t="shared" si="3"/>
        <v>-19685.854321617408</v>
      </c>
      <c r="C18" s="11">
        <f t="shared" si="0"/>
        <v>-1574.8683457293926</v>
      </c>
      <c r="D18" s="11">
        <f t="shared" si="4"/>
        <v>14039.221384968554</v>
      </c>
      <c r="E18" s="11">
        <v>-3000</v>
      </c>
      <c r="F18" s="11">
        <f t="shared" si="1"/>
        <v>-10221.501282378245</v>
      </c>
    </row>
    <row r="19" spans="1:6" ht="12.75">
      <c r="A19" s="5">
        <f t="shared" si="2"/>
        <v>9</v>
      </c>
      <c r="B19" s="11">
        <f t="shared" si="3"/>
        <v>-10221.501282378245</v>
      </c>
      <c r="C19" s="11">
        <f t="shared" si="0"/>
        <v>-817.7201025902597</v>
      </c>
      <c r="D19" s="11">
        <f t="shared" si="4"/>
        <v>14039.221384968554</v>
      </c>
      <c r="E19" s="11">
        <v>-3000</v>
      </c>
      <c r="F19" s="11">
        <f t="shared" si="1"/>
        <v>4.9112713895738125E-11</v>
      </c>
    </row>
    <row r="22" spans="1:5" ht="12.75">
      <c r="A22" s="6" t="s">
        <v>29</v>
      </c>
      <c r="C22" s="7" t="s">
        <v>14</v>
      </c>
      <c r="D22" s="7"/>
      <c r="E22" s="9">
        <v>15016.061335736611</v>
      </c>
    </row>
    <row r="24" spans="1:6" ht="13.5" thickBot="1">
      <c r="A24" s="10" t="s">
        <v>7</v>
      </c>
      <c r="B24" s="10" t="s">
        <v>15</v>
      </c>
      <c r="C24" s="10" t="s">
        <v>16</v>
      </c>
      <c r="D24" s="10" t="s">
        <v>17</v>
      </c>
      <c r="E24" s="10" t="s">
        <v>18</v>
      </c>
      <c r="F24" s="10" t="s">
        <v>19</v>
      </c>
    </row>
    <row r="25" spans="1:6" ht="12.75">
      <c r="A25" s="5">
        <v>0</v>
      </c>
      <c r="B25" s="11">
        <v>0</v>
      </c>
      <c r="C25" s="11">
        <f aca="true" t="shared" si="5" ref="C25:C34">B25*discount</f>
        <v>0</v>
      </c>
      <c r="D25" s="11">
        <f>trial2</f>
        <v>15016.061335736611</v>
      </c>
      <c r="E25" s="11">
        <v>-59000</v>
      </c>
      <c r="F25" s="11">
        <f aca="true" t="shared" si="6" ref="F25:F34">B25+C25+D25+E25</f>
        <v>-43983.93866426339</v>
      </c>
    </row>
    <row r="26" spans="1:6" ht="12.75">
      <c r="A26" s="5">
        <f aca="true" t="shared" si="7" ref="A26:A34">1+A25</f>
        <v>1</v>
      </c>
      <c r="B26" s="11">
        <f aca="true" t="shared" si="8" ref="B26:B34">F25</f>
        <v>-43983.93866426339</v>
      </c>
      <c r="C26" s="11">
        <f t="shared" si="5"/>
        <v>-3518.7150931410715</v>
      </c>
      <c r="D26" s="11">
        <f aca="true" t="shared" si="9" ref="D26:D34">trial2</f>
        <v>15016.061335736611</v>
      </c>
      <c r="E26" s="11">
        <v>-4000</v>
      </c>
      <c r="F26" s="11">
        <f t="shared" si="6"/>
        <v>-36486.592421667854</v>
      </c>
    </row>
    <row r="27" spans="1:6" ht="12.75">
      <c r="A27" s="5">
        <f t="shared" si="7"/>
        <v>2</v>
      </c>
      <c r="B27" s="11">
        <f t="shared" si="8"/>
        <v>-36486.592421667854</v>
      </c>
      <c r="C27" s="11">
        <f t="shared" si="5"/>
        <v>-2918.9273937334283</v>
      </c>
      <c r="D27" s="11">
        <f t="shared" si="9"/>
        <v>15016.061335736611</v>
      </c>
      <c r="E27" s="11">
        <v>-4000</v>
      </c>
      <c r="F27" s="11">
        <f t="shared" si="6"/>
        <v>-28389.458479664674</v>
      </c>
    </row>
    <row r="28" spans="1:6" ht="12.75">
      <c r="A28" s="5">
        <f t="shared" si="7"/>
        <v>3</v>
      </c>
      <c r="B28" s="11">
        <f t="shared" si="8"/>
        <v>-28389.458479664674</v>
      </c>
      <c r="C28" s="11">
        <f t="shared" si="5"/>
        <v>-2271.156678373174</v>
      </c>
      <c r="D28" s="11">
        <f t="shared" si="9"/>
        <v>15016.061335736611</v>
      </c>
      <c r="E28" s="11">
        <v>-4000</v>
      </c>
      <c r="F28" s="11">
        <f t="shared" si="6"/>
        <v>-19644.55382230124</v>
      </c>
    </row>
    <row r="29" spans="1:6" ht="12.75">
      <c r="A29" s="5">
        <f t="shared" si="7"/>
        <v>4</v>
      </c>
      <c r="B29" s="11">
        <f t="shared" si="8"/>
        <v>-19644.55382230124</v>
      </c>
      <c r="C29" s="11">
        <f t="shared" si="5"/>
        <v>-1571.5643057840994</v>
      </c>
      <c r="D29" s="11">
        <f t="shared" si="9"/>
        <v>15016.061335736611</v>
      </c>
      <c r="E29" s="11">
        <v>-4000</v>
      </c>
      <c r="F29" s="11">
        <f t="shared" si="6"/>
        <v>-10200.05679234873</v>
      </c>
    </row>
    <row r="30" spans="1:6" ht="12.75">
      <c r="A30" s="5">
        <f t="shared" si="7"/>
        <v>5</v>
      </c>
      <c r="B30" s="11">
        <f t="shared" si="8"/>
        <v>-10200.05679234873</v>
      </c>
      <c r="C30" s="11">
        <f t="shared" si="5"/>
        <v>-816.0045433878985</v>
      </c>
      <c r="D30" s="11">
        <f t="shared" si="9"/>
        <v>15016.061335736611</v>
      </c>
      <c r="E30" s="11">
        <v>-4000</v>
      </c>
      <c r="F30" s="11">
        <f t="shared" si="6"/>
        <v>-1.8189894035458565E-11</v>
      </c>
    </row>
    <row r="31" ht="12.75"/>
    <row r="32" ht="12.75"/>
    <row r="33" ht="12.75"/>
    <row r="34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3" customWidth="1"/>
    <col min="2" max="2" width="7.00390625" style="3" customWidth="1"/>
    <col min="3" max="3" width="12.28125" style="3" customWidth="1"/>
    <col min="4" max="4" width="9.140625" style="3" customWidth="1"/>
    <col min="5" max="5" width="10.57421875" style="3" customWidth="1"/>
    <col min="6" max="6" width="9.140625" style="3" customWidth="1"/>
    <col min="7" max="7" width="10.57421875" style="3" customWidth="1"/>
    <col min="8" max="16384" width="9.140625" style="3" customWidth="1"/>
  </cols>
  <sheetData>
    <row r="1" spans="1:6" ht="15.75">
      <c r="A1" s="1" t="s">
        <v>25</v>
      </c>
      <c r="B1" s="1"/>
      <c r="C1" s="1"/>
      <c r="D1" s="1"/>
      <c r="E1" s="1"/>
      <c r="F1" s="2"/>
    </row>
    <row r="3" spans="1:7" ht="12.75">
      <c r="A3" s="12" t="s">
        <v>0</v>
      </c>
      <c r="B3" s="5"/>
      <c r="C3" s="5"/>
      <c r="D3" s="5"/>
      <c r="E3" s="5"/>
      <c r="F3" s="5"/>
      <c r="G3" s="5"/>
    </row>
    <row r="4" spans="1:7" ht="13.5" thickBot="1">
      <c r="A4" s="12"/>
      <c r="B4" s="5"/>
      <c r="C4" s="5"/>
      <c r="D4" s="5"/>
      <c r="E4" s="5"/>
      <c r="F4" s="5"/>
      <c r="G4" s="5"/>
    </row>
    <row r="5" spans="1:7" ht="12.75">
      <c r="A5" s="12"/>
      <c r="B5" s="5"/>
      <c r="C5" s="13"/>
      <c r="D5" s="14" t="s">
        <v>1</v>
      </c>
      <c r="E5" s="14"/>
      <c r="F5" s="14" t="s">
        <v>2</v>
      </c>
      <c r="G5" s="15"/>
    </row>
    <row r="6" spans="1:7" ht="12.75">
      <c r="A6" s="12"/>
      <c r="B6" s="5"/>
      <c r="C6" s="16" t="s">
        <v>3</v>
      </c>
      <c r="D6" s="17">
        <v>80000</v>
      </c>
      <c r="E6" s="18"/>
      <c r="F6" s="17">
        <v>55000</v>
      </c>
      <c r="G6" s="19"/>
    </row>
    <row r="7" spans="1:7" ht="12.75">
      <c r="A7" s="12"/>
      <c r="B7" s="5"/>
      <c r="C7" s="16" t="s">
        <v>4</v>
      </c>
      <c r="D7" s="17">
        <v>3000</v>
      </c>
      <c r="E7" s="18"/>
      <c r="F7" s="17">
        <v>4000</v>
      </c>
      <c r="G7" s="19"/>
    </row>
    <row r="8" spans="1:7" ht="12.75">
      <c r="A8" s="5"/>
      <c r="B8" s="5"/>
      <c r="C8" s="16" t="s">
        <v>5</v>
      </c>
      <c r="D8" s="18">
        <v>10</v>
      </c>
      <c r="E8" s="18"/>
      <c r="F8" s="18">
        <v>6</v>
      </c>
      <c r="G8" s="19"/>
    </row>
    <row r="9" spans="1:7" ht="13.5" thickBot="1">
      <c r="A9" s="5"/>
      <c r="B9" s="5"/>
      <c r="C9" s="20"/>
      <c r="D9" s="21" t="s">
        <v>6</v>
      </c>
      <c r="E9" s="21"/>
      <c r="F9" s="22">
        <v>0.08</v>
      </c>
      <c r="G9" s="23"/>
    </row>
    <row r="10" spans="1:7" ht="12.75">
      <c r="A10" s="5"/>
      <c r="B10" s="5"/>
      <c r="C10" s="5"/>
      <c r="D10" s="24"/>
      <c r="E10" s="5"/>
      <c r="F10" s="5"/>
      <c r="G10" s="5"/>
    </row>
    <row r="11" spans="1:7" ht="13.5" thickBot="1">
      <c r="A11" s="5"/>
      <c r="B11" s="5"/>
      <c r="C11" s="5"/>
      <c r="D11" s="25" t="s">
        <v>1</v>
      </c>
      <c r="E11" s="25"/>
      <c r="F11" s="25" t="s">
        <v>2</v>
      </c>
      <c r="G11" s="25"/>
    </row>
    <row r="12" spans="2:7" ht="13.5" thickBot="1">
      <c r="B12" s="10" t="s">
        <v>7</v>
      </c>
      <c r="C12" s="10" t="s">
        <v>8</v>
      </c>
      <c r="D12" s="10" t="s">
        <v>9</v>
      </c>
      <c r="E12" s="10" t="s">
        <v>10</v>
      </c>
      <c r="F12" s="10" t="s">
        <v>9</v>
      </c>
      <c r="G12" s="10" t="s">
        <v>10</v>
      </c>
    </row>
    <row r="13" spans="2:7" ht="12.75">
      <c r="B13" s="5">
        <v>0</v>
      </c>
      <c r="C13" s="26">
        <f>1/(1+rate)^B13</f>
        <v>1</v>
      </c>
      <c r="D13" s="11">
        <f>D6+D7</f>
        <v>83000</v>
      </c>
      <c r="E13" s="11">
        <f>C13*D13</f>
        <v>83000</v>
      </c>
      <c r="F13" s="11">
        <f>F6+F7</f>
        <v>59000</v>
      </c>
      <c r="G13" s="11">
        <f>F13*C13</f>
        <v>59000</v>
      </c>
    </row>
    <row r="14" spans="2:7" ht="12.75">
      <c r="B14" s="5">
        <f>1+B13</f>
        <v>1</v>
      </c>
      <c r="C14" s="26">
        <f>1/(1+rate)^B14</f>
        <v>0.9259259259259258</v>
      </c>
      <c r="D14" s="11">
        <f>D$7</f>
        <v>3000</v>
      </c>
      <c r="E14" s="11">
        <f>C14*D14</f>
        <v>2777.7777777777774</v>
      </c>
      <c r="F14" s="11">
        <f>F$7</f>
        <v>4000</v>
      </c>
      <c r="G14" s="11">
        <f>F14*C14</f>
        <v>3703.7037037037035</v>
      </c>
    </row>
    <row r="15" spans="2:7" ht="12.75">
      <c r="B15" s="5">
        <f>1+B14</f>
        <v>2</v>
      </c>
      <c r="C15" s="26">
        <f>1/(1+rate)^B15</f>
        <v>0.8573388203017832</v>
      </c>
      <c r="D15" s="11">
        <f>D$7</f>
        <v>3000</v>
      </c>
      <c r="E15" s="11">
        <f>C15*D15</f>
        <v>2572.0164609053495</v>
      </c>
      <c r="F15" s="11">
        <f>F$7</f>
        <v>4000</v>
      </c>
      <c r="G15" s="11">
        <f>F15*C15</f>
        <v>3429.355281207133</v>
      </c>
    </row>
    <row r="16" spans="2:7" ht="12.75">
      <c r="B16" s="5">
        <f>1+B15</f>
        <v>3</v>
      </c>
      <c r="C16" s="26">
        <f>1/(1+rate)^B16</f>
        <v>0.7938322410201696</v>
      </c>
      <c r="D16" s="11">
        <f>D$7</f>
        <v>3000</v>
      </c>
      <c r="E16" s="11">
        <f>C16*D16</f>
        <v>2381.496723060509</v>
      </c>
      <c r="F16" s="11">
        <f>F$7</f>
        <v>4000</v>
      </c>
      <c r="G16" s="11">
        <f>F16*C16</f>
        <v>3175.3289640806784</v>
      </c>
    </row>
    <row r="17" spans="2:7" ht="12.75">
      <c r="B17" s="5">
        <f>1+B16</f>
        <v>4</v>
      </c>
      <c r="C17" s="26">
        <f>1/(1+rate)^B17</f>
        <v>0.7350298527964533</v>
      </c>
      <c r="D17" s="11">
        <f>D$7</f>
        <v>3000</v>
      </c>
      <c r="E17" s="11">
        <f>C17*D17</f>
        <v>2205.08955838936</v>
      </c>
      <c r="F17" s="11">
        <f>F$7</f>
        <v>4000</v>
      </c>
      <c r="G17" s="11">
        <f>F17*C17</f>
        <v>2940.119411185813</v>
      </c>
    </row>
    <row r="18" spans="2:7" ht="12.75">
      <c r="B18" s="5">
        <f>1+B17</f>
        <v>5</v>
      </c>
      <c r="C18" s="26">
        <f>1/(1+rate)^B18</f>
        <v>0.680583197033753</v>
      </c>
      <c r="D18" s="11">
        <f>D$7</f>
        <v>3000</v>
      </c>
      <c r="E18" s="11">
        <f>C18*D18</f>
        <v>2041.749591101259</v>
      </c>
      <c r="F18" s="11">
        <f>F$7</f>
        <v>4000</v>
      </c>
      <c r="G18" s="11">
        <f>F18*C18</f>
        <v>2722.332788135012</v>
      </c>
    </row>
    <row r="19" spans="2:7" ht="12.75">
      <c r="B19" s="5">
        <f>1+B18</f>
        <v>6</v>
      </c>
      <c r="C19" s="26">
        <f>1/(1+rate)^B19</f>
        <v>0.6301696268831045</v>
      </c>
      <c r="D19" s="11">
        <f>D$7</f>
        <v>3000</v>
      </c>
      <c r="E19" s="11">
        <f>C19*D19</f>
        <v>1890.5088806493136</v>
      </c>
      <c r="F19" s="27"/>
      <c r="G19" s="27"/>
    </row>
    <row r="20" spans="2:7" ht="12.75">
      <c r="B20" s="5">
        <f>1+B19</f>
        <v>7</v>
      </c>
      <c r="C20" s="26">
        <f>1/(1+rate)^B20</f>
        <v>0.5834903952621339</v>
      </c>
      <c r="D20" s="11">
        <f>D$7</f>
        <v>3000</v>
      </c>
      <c r="E20" s="11">
        <f>C20*D20</f>
        <v>1750.4711857864015</v>
      </c>
      <c r="F20" s="27"/>
      <c r="G20" s="27"/>
    </row>
    <row r="21" spans="2:7" ht="12.75">
      <c r="B21" s="5">
        <f>1+B20</f>
        <v>8</v>
      </c>
      <c r="C21" s="26">
        <f>1/(1+rate)^B21</f>
        <v>0.5402688845019757</v>
      </c>
      <c r="D21" s="11">
        <f>D$7</f>
        <v>3000</v>
      </c>
      <c r="E21" s="11">
        <f>C21*D21</f>
        <v>1620.8066535059272</v>
      </c>
      <c r="F21" s="27"/>
      <c r="G21" s="27"/>
    </row>
    <row r="22" spans="2:7" ht="12.75">
      <c r="B22" s="5">
        <f>1+B21</f>
        <v>9</v>
      </c>
      <c r="C22" s="26">
        <f>1/(1+rate)^B22</f>
        <v>0.500248967131459</v>
      </c>
      <c r="D22" s="11">
        <f>D$7</f>
        <v>3000</v>
      </c>
      <c r="E22" s="11">
        <f>C22*D22</f>
        <v>1500.7469013943771</v>
      </c>
      <c r="F22" s="27"/>
      <c r="G22" s="27"/>
    </row>
    <row r="23" spans="2:7" ht="12.75">
      <c r="B23" s="5"/>
      <c r="C23" s="5"/>
      <c r="D23" s="11"/>
      <c r="E23" s="11"/>
      <c r="F23" s="27"/>
      <c r="G23" s="27"/>
    </row>
    <row r="24" spans="2:7" ht="12.75">
      <c r="B24" s="5"/>
      <c r="C24" s="5" t="s">
        <v>11</v>
      </c>
      <c r="D24" s="11"/>
      <c r="E24" s="11">
        <f>SUM(E13:E22)</f>
        <v>101740.66373257028</v>
      </c>
      <c r="F24" s="27"/>
      <c r="G24" s="11">
        <f>SUM(G13:G22)</f>
        <v>74970.84014831233</v>
      </c>
    </row>
    <row r="25" spans="2:7" ht="12.75">
      <c r="B25" s="5"/>
      <c r="C25" s="5"/>
      <c r="D25" s="5"/>
      <c r="E25" s="5"/>
      <c r="F25" s="5"/>
      <c r="G25" s="5"/>
    </row>
    <row r="26" spans="2:7" ht="12.75">
      <c r="B26" s="5"/>
      <c r="C26" s="5" t="s">
        <v>12</v>
      </c>
      <c r="D26" s="5"/>
      <c r="E26" s="5">
        <f>COUNT(E13:E22)</f>
        <v>10</v>
      </c>
      <c r="F26" s="5"/>
      <c r="G26" s="5">
        <f>COUNT(G13:G22)</f>
        <v>6</v>
      </c>
    </row>
    <row r="27" spans="2:7" ht="12.75">
      <c r="B27" s="5"/>
      <c r="C27" s="5"/>
      <c r="D27" s="5"/>
      <c r="E27" s="5"/>
      <c r="F27" s="5"/>
      <c r="G27" s="5"/>
    </row>
    <row r="28" spans="2:7" ht="12.75">
      <c r="B28" s="5"/>
      <c r="C28" s="5" t="s">
        <v>13</v>
      </c>
      <c r="D28" s="5"/>
      <c r="E28" s="28">
        <f>(E24*rate/(1+rate)/(1-(1/(1+rate)^E26)))</f>
        <v>14039.221384968543</v>
      </c>
      <c r="F28" s="11"/>
      <c r="G28" s="28">
        <f>(G24*rate/(1+rate)/(1-(1/(1+rate)^G26)))</f>
        <v>15016.061335736598</v>
      </c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ht="12.75">
      <c r="G81" s="5"/>
    </row>
    <row r="82" ht="12.75">
      <c r="G82" s="5"/>
    </row>
    <row r="83" ht="12.75"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9.140625" defaultRowHeight="12.75"/>
  <cols>
    <col min="3" max="6" width="10.57421875" style="0" customWidth="1"/>
  </cols>
  <sheetData>
    <row r="1" spans="1:6" ht="15.75">
      <c r="A1" s="1" t="s">
        <v>25</v>
      </c>
      <c r="B1" s="1"/>
      <c r="C1" s="1"/>
      <c r="D1" s="1"/>
      <c r="E1" s="1"/>
      <c r="F1" s="2"/>
    </row>
    <row r="2" spans="1:6" ht="9" customHeight="1">
      <c r="A2" s="36"/>
      <c r="B2" s="36"/>
      <c r="C2" s="36"/>
      <c r="D2" s="36"/>
      <c r="E2" s="36"/>
      <c r="F2" s="37"/>
    </row>
    <row r="3" spans="2:4" ht="12.75">
      <c r="B3" s="38" t="s">
        <v>26</v>
      </c>
      <c r="C3" s="38"/>
      <c r="D3" s="39">
        <v>0.08</v>
      </c>
    </row>
    <row r="5" spans="1:6" ht="12.75">
      <c r="A5" s="12" t="s">
        <v>20</v>
      </c>
      <c r="B5" s="5"/>
      <c r="C5" s="5"/>
      <c r="D5" s="5"/>
      <c r="E5" s="5"/>
      <c r="F5" s="5"/>
    </row>
    <row r="6" spans="1:6" ht="12.75">
      <c r="A6" s="6"/>
      <c r="B6" s="5"/>
      <c r="C6" s="5"/>
      <c r="D6" s="5"/>
      <c r="E6" s="5"/>
      <c r="F6" s="5"/>
    </row>
    <row r="7" spans="1:6" ht="13.5" thickBot="1">
      <c r="A7" s="5"/>
      <c r="B7" s="5"/>
      <c r="C7" s="25" t="s">
        <v>1</v>
      </c>
      <c r="D7" s="25"/>
      <c r="E7" s="25" t="s">
        <v>2</v>
      </c>
      <c r="F7" s="25"/>
    </row>
    <row r="8" spans="1:6" ht="26.25" thickBot="1">
      <c r="A8" s="29" t="s">
        <v>7</v>
      </c>
      <c r="B8" s="30" t="s">
        <v>8</v>
      </c>
      <c r="C8" s="30" t="s">
        <v>21</v>
      </c>
      <c r="D8" s="30" t="s">
        <v>10</v>
      </c>
      <c r="E8" s="30" t="s">
        <v>21</v>
      </c>
      <c r="F8" s="30" t="s">
        <v>10</v>
      </c>
    </row>
    <row r="9" spans="1:6" ht="12.75">
      <c r="A9" s="5">
        <v>0</v>
      </c>
      <c r="B9" s="26">
        <f>1/(1+disc)^A9</f>
        <v>1</v>
      </c>
      <c r="C9" s="11">
        <v>83000</v>
      </c>
      <c r="D9" s="11">
        <f>C9*B9</f>
        <v>83000</v>
      </c>
      <c r="E9" s="11">
        <v>59000</v>
      </c>
      <c r="F9" s="11">
        <f>E9*B9</f>
        <v>59000</v>
      </c>
    </row>
    <row r="10" spans="1:6" ht="12.75">
      <c r="A10" s="5">
        <f>1+A9</f>
        <v>1</v>
      </c>
      <c r="B10" s="26">
        <f aca="true" t="shared" si="0" ref="B10:B38">1/(1+disc)^A10</f>
        <v>0.9259259259259258</v>
      </c>
      <c r="C10" s="11">
        <v>3000</v>
      </c>
      <c r="D10" s="11">
        <f>C10*B10</f>
        <v>2777.7777777777774</v>
      </c>
      <c r="E10" s="11">
        <v>4000</v>
      </c>
      <c r="F10" s="11">
        <f>E10*B10</f>
        <v>3703.7037037037035</v>
      </c>
    </row>
    <row r="11" spans="1:6" ht="12.75">
      <c r="A11" s="5">
        <f>1+A10</f>
        <v>2</v>
      </c>
      <c r="B11" s="26">
        <f t="shared" si="0"/>
        <v>0.8573388203017832</v>
      </c>
      <c r="C11" s="11">
        <v>3000</v>
      </c>
      <c r="D11" s="11">
        <f>C11*B11</f>
        <v>2572.0164609053495</v>
      </c>
      <c r="E11" s="11">
        <v>4000</v>
      </c>
      <c r="F11" s="11">
        <f>E11*B11</f>
        <v>3429.355281207133</v>
      </c>
    </row>
    <row r="12" spans="1:6" ht="12.75">
      <c r="A12" s="5">
        <f>1+A11</f>
        <v>3</v>
      </c>
      <c r="B12" s="26">
        <f t="shared" si="0"/>
        <v>0.7938322410201696</v>
      </c>
      <c r="C12" s="11">
        <v>3000</v>
      </c>
      <c r="D12" s="11">
        <f>C12*B12</f>
        <v>2381.496723060509</v>
      </c>
      <c r="E12" s="11">
        <v>4000</v>
      </c>
      <c r="F12" s="11">
        <f>E12*B12</f>
        <v>3175.3289640806784</v>
      </c>
    </row>
    <row r="13" spans="1:6" ht="12.75">
      <c r="A13" s="5">
        <f>1+A12</f>
        <v>4</v>
      </c>
      <c r="B13" s="26">
        <f t="shared" si="0"/>
        <v>0.7350298527964533</v>
      </c>
      <c r="C13" s="11">
        <v>3000</v>
      </c>
      <c r="D13" s="11">
        <f>C13*B13</f>
        <v>2205.08955838936</v>
      </c>
      <c r="E13" s="11">
        <v>4000</v>
      </c>
      <c r="F13" s="11">
        <f>E13*B13</f>
        <v>2940.119411185813</v>
      </c>
    </row>
    <row r="14" spans="1:6" ht="12.75">
      <c r="A14" s="5">
        <f>1+A13</f>
        <v>5</v>
      </c>
      <c r="B14" s="26">
        <f t="shared" si="0"/>
        <v>0.680583197033753</v>
      </c>
      <c r="C14" s="11">
        <v>3000</v>
      </c>
      <c r="D14" s="11">
        <f>C14*B14</f>
        <v>2041.749591101259</v>
      </c>
      <c r="E14" s="11">
        <v>4000</v>
      </c>
      <c r="F14" s="11">
        <f>E14*B14</f>
        <v>2722.332788135012</v>
      </c>
    </row>
    <row r="15" spans="1:6" ht="12.75">
      <c r="A15" s="5">
        <f>1+A14</f>
        <v>6</v>
      </c>
      <c r="B15" s="26">
        <f t="shared" si="0"/>
        <v>0.6301696268831045</v>
      </c>
      <c r="C15" s="11">
        <v>3000</v>
      </c>
      <c r="D15" s="11">
        <f>C15*B15</f>
        <v>1890.5088806493136</v>
      </c>
      <c r="E15" s="11">
        <v>59000</v>
      </c>
      <c r="F15" s="11">
        <f>E15*B15</f>
        <v>37180.00798610317</v>
      </c>
    </row>
    <row r="16" spans="1:6" ht="12.75">
      <c r="A16" s="5">
        <f>1+A15</f>
        <v>7</v>
      </c>
      <c r="B16" s="26">
        <f t="shared" si="0"/>
        <v>0.5834903952621339</v>
      </c>
      <c r="C16" s="11">
        <v>3000</v>
      </c>
      <c r="D16" s="11">
        <f>C16*B16</f>
        <v>1750.4711857864015</v>
      </c>
      <c r="E16" s="11">
        <v>4000</v>
      </c>
      <c r="F16" s="11">
        <f>E16*B16</f>
        <v>2333.9615810485357</v>
      </c>
    </row>
    <row r="17" spans="1:6" ht="12.75">
      <c r="A17" s="5">
        <f>1+A16</f>
        <v>8</v>
      </c>
      <c r="B17" s="26">
        <f t="shared" si="0"/>
        <v>0.5402688845019757</v>
      </c>
      <c r="C17" s="11">
        <v>3000</v>
      </c>
      <c r="D17" s="11">
        <f>C17*B17</f>
        <v>1620.8066535059272</v>
      </c>
      <c r="E17" s="11">
        <v>4000</v>
      </c>
      <c r="F17" s="11">
        <f>E17*B17</f>
        <v>2161.075538007903</v>
      </c>
    </row>
    <row r="18" spans="1:6" ht="12.75">
      <c r="A18" s="5">
        <f>1+A17</f>
        <v>9</v>
      </c>
      <c r="B18" s="26">
        <f t="shared" si="0"/>
        <v>0.500248967131459</v>
      </c>
      <c r="C18" s="11">
        <v>3000</v>
      </c>
      <c r="D18" s="11">
        <f>C18*B18</f>
        <v>1500.7469013943771</v>
      </c>
      <c r="E18" s="11">
        <v>4000</v>
      </c>
      <c r="F18" s="11">
        <f>E18*B18</f>
        <v>2000.9958685258362</v>
      </c>
    </row>
    <row r="19" spans="1:6" ht="12.75">
      <c r="A19" s="5">
        <f>1+A18</f>
        <v>10</v>
      </c>
      <c r="B19" s="26">
        <f t="shared" si="0"/>
        <v>0.46319348808468425</v>
      </c>
      <c r="C19" s="11">
        <v>83000</v>
      </c>
      <c r="D19" s="11">
        <f>C19*B19</f>
        <v>38445.05951102879</v>
      </c>
      <c r="E19" s="11">
        <v>4000</v>
      </c>
      <c r="F19" s="11">
        <f>E19*B19</f>
        <v>1852.773952338737</v>
      </c>
    </row>
    <row r="20" spans="1:6" ht="12.75">
      <c r="A20" s="5">
        <f>1+A19</f>
        <v>11</v>
      </c>
      <c r="B20" s="26">
        <f t="shared" si="0"/>
        <v>0.4288828593376706</v>
      </c>
      <c r="C20" s="11">
        <v>3000</v>
      </c>
      <c r="D20" s="11">
        <f>C20*B20</f>
        <v>1286.648578013012</v>
      </c>
      <c r="E20" s="11">
        <v>4000</v>
      </c>
      <c r="F20" s="11">
        <f>E20*B20</f>
        <v>1715.5314373506824</v>
      </c>
    </row>
    <row r="21" spans="1:6" ht="12.75">
      <c r="A21" s="5">
        <f>1+A20</f>
        <v>12</v>
      </c>
      <c r="B21" s="26">
        <f t="shared" si="0"/>
        <v>0.39711375864599124</v>
      </c>
      <c r="C21" s="11">
        <v>3000</v>
      </c>
      <c r="D21" s="11">
        <f>C21*B21</f>
        <v>1191.3412759379737</v>
      </c>
      <c r="E21" s="11">
        <v>59000</v>
      </c>
      <c r="F21" s="11">
        <f>E21*B21</f>
        <v>23429.711760113485</v>
      </c>
    </row>
    <row r="22" spans="1:6" ht="12.75">
      <c r="A22" s="5">
        <f>1+A21</f>
        <v>13</v>
      </c>
      <c r="B22" s="26">
        <f t="shared" si="0"/>
        <v>0.3676979246722141</v>
      </c>
      <c r="C22" s="11">
        <v>3000</v>
      </c>
      <c r="D22" s="11">
        <f>C22*B22</f>
        <v>1103.0937740166423</v>
      </c>
      <c r="E22" s="11">
        <v>4000</v>
      </c>
      <c r="F22" s="11">
        <f>E22*B22</f>
        <v>1470.7916986888565</v>
      </c>
    </row>
    <row r="23" spans="1:6" ht="12.75">
      <c r="A23" s="5">
        <f>1+A22</f>
        <v>14</v>
      </c>
      <c r="B23" s="26">
        <f t="shared" si="0"/>
        <v>0.3404610413631612</v>
      </c>
      <c r="C23" s="11">
        <v>3000</v>
      </c>
      <c r="D23" s="11">
        <f>C23*B23</f>
        <v>1021.3831240894835</v>
      </c>
      <c r="E23" s="11">
        <v>4000</v>
      </c>
      <c r="F23" s="11">
        <f>E23*B23</f>
        <v>1361.8441654526448</v>
      </c>
    </row>
    <row r="24" spans="1:6" ht="12.75">
      <c r="A24" s="5">
        <f>1+A23</f>
        <v>15</v>
      </c>
      <c r="B24" s="26">
        <f t="shared" si="0"/>
        <v>0.31524170496588994</v>
      </c>
      <c r="C24" s="11">
        <v>3000</v>
      </c>
      <c r="D24" s="11">
        <f>C24*B24</f>
        <v>945.7251148976698</v>
      </c>
      <c r="E24" s="11">
        <v>4000</v>
      </c>
      <c r="F24" s="11">
        <f>E24*B24</f>
        <v>1260.9668198635597</v>
      </c>
    </row>
    <row r="25" spans="1:6" ht="12.75">
      <c r="A25" s="5">
        <f>1+A24</f>
        <v>16</v>
      </c>
      <c r="B25" s="26">
        <f t="shared" si="0"/>
        <v>0.2918904675610092</v>
      </c>
      <c r="C25" s="11">
        <v>3000</v>
      </c>
      <c r="D25" s="11">
        <f>C25*B25</f>
        <v>875.6714026830276</v>
      </c>
      <c r="E25" s="11">
        <v>4000</v>
      </c>
      <c r="F25" s="11">
        <f>E25*B25</f>
        <v>1167.561870244037</v>
      </c>
    </row>
    <row r="26" spans="1:6" ht="12.75">
      <c r="A26" s="5">
        <f>1+A25</f>
        <v>17</v>
      </c>
      <c r="B26" s="26">
        <f t="shared" si="0"/>
        <v>0.27026895144537894</v>
      </c>
      <c r="C26" s="11">
        <v>3000</v>
      </c>
      <c r="D26" s="11">
        <f>C26*B26</f>
        <v>810.8068543361368</v>
      </c>
      <c r="E26" s="11">
        <v>4000</v>
      </c>
      <c r="F26" s="11">
        <f>E26*B26</f>
        <v>1081.0758057815158</v>
      </c>
    </row>
    <row r="27" spans="1:6" ht="12.75">
      <c r="A27" s="5">
        <f>1+A26</f>
        <v>18</v>
      </c>
      <c r="B27" s="26">
        <f t="shared" si="0"/>
        <v>0.25024902911609154</v>
      </c>
      <c r="C27" s="11">
        <v>3000</v>
      </c>
      <c r="D27" s="11">
        <f>C27*B27</f>
        <v>750.7470873482746</v>
      </c>
      <c r="E27" s="11">
        <v>59000</v>
      </c>
      <c r="F27" s="11">
        <f>E27*B27</f>
        <v>14764.6927178494</v>
      </c>
    </row>
    <row r="28" spans="1:6" ht="12.75">
      <c r="A28" s="5">
        <f>1+A27</f>
        <v>19</v>
      </c>
      <c r="B28" s="26">
        <f t="shared" si="0"/>
        <v>0.23171206399638106</v>
      </c>
      <c r="C28" s="11">
        <v>3000</v>
      </c>
      <c r="D28" s="11">
        <f>C28*B28</f>
        <v>695.1361919891432</v>
      </c>
      <c r="E28" s="11">
        <v>4000</v>
      </c>
      <c r="F28" s="11">
        <f>E28*B28</f>
        <v>926.8482559855242</v>
      </c>
    </row>
    <row r="29" spans="1:6" ht="12.75">
      <c r="A29" s="5">
        <f>1+A28</f>
        <v>20</v>
      </c>
      <c r="B29" s="26">
        <f t="shared" si="0"/>
        <v>0.21454820740405653</v>
      </c>
      <c r="C29" s="11">
        <v>83000</v>
      </c>
      <c r="D29" s="11">
        <f>C29*B29</f>
        <v>17807.501214536693</v>
      </c>
      <c r="E29" s="11">
        <v>4000</v>
      </c>
      <c r="F29" s="11">
        <f>E29*B29</f>
        <v>858.1928296162262</v>
      </c>
    </row>
    <row r="30" spans="1:6" ht="12.75">
      <c r="A30" s="5">
        <f>1+A29</f>
        <v>21</v>
      </c>
      <c r="B30" s="26">
        <f t="shared" si="0"/>
        <v>0.19865574759634863</v>
      </c>
      <c r="C30" s="11">
        <v>3000</v>
      </c>
      <c r="D30" s="11">
        <f>C30*B30</f>
        <v>595.9672427890459</v>
      </c>
      <c r="E30" s="11">
        <v>4000</v>
      </c>
      <c r="F30" s="11">
        <f>E30*B30</f>
        <v>794.6229903853945</v>
      </c>
    </row>
    <row r="31" spans="1:6" ht="12.75">
      <c r="A31" s="5">
        <f>1+A30</f>
        <v>22</v>
      </c>
      <c r="B31" s="26">
        <f t="shared" si="0"/>
        <v>0.1839405070336561</v>
      </c>
      <c r="C31" s="11">
        <v>3000</v>
      </c>
      <c r="D31" s="11">
        <f>C31*B31</f>
        <v>551.8215211009683</v>
      </c>
      <c r="E31" s="11">
        <v>4000</v>
      </c>
      <c r="F31" s="11">
        <f>E31*B31</f>
        <v>735.7620281346244</v>
      </c>
    </row>
    <row r="32" spans="1:6" ht="12.75">
      <c r="A32" s="5">
        <f>1+A31</f>
        <v>23</v>
      </c>
      <c r="B32" s="26">
        <f t="shared" si="0"/>
        <v>0.17031528429042234</v>
      </c>
      <c r="C32" s="11">
        <v>3000</v>
      </c>
      <c r="D32" s="11">
        <f>C32*B32</f>
        <v>510.945852871267</v>
      </c>
      <c r="E32" s="11">
        <v>4000</v>
      </c>
      <c r="F32" s="11">
        <f>E32*B32</f>
        <v>681.2611371616894</v>
      </c>
    </row>
    <row r="33" spans="1:6" ht="12.75">
      <c r="A33" s="5">
        <f>1+A32</f>
        <v>24</v>
      </c>
      <c r="B33" s="26">
        <f t="shared" si="0"/>
        <v>0.1576993373059466</v>
      </c>
      <c r="C33" s="11">
        <v>3000</v>
      </c>
      <c r="D33" s="11">
        <f>C33*B33</f>
        <v>473.0980119178398</v>
      </c>
      <c r="E33" s="11">
        <v>59000</v>
      </c>
      <c r="F33" s="11">
        <f>E33*B33</f>
        <v>9304.26090105085</v>
      </c>
    </row>
    <row r="34" spans="1:6" ht="12.75">
      <c r="A34" s="5">
        <f>1+A33</f>
        <v>25</v>
      </c>
      <c r="B34" s="26">
        <f t="shared" si="0"/>
        <v>0.1460179049129135</v>
      </c>
      <c r="C34" s="11">
        <v>3000</v>
      </c>
      <c r="D34" s="11">
        <f>C34*B34</f>
        <v>438.0537147387405</v>
      </c>
      <c r="E34" s="11">
        <v>4000</v>
      </c>
      <c r="F34" s="11">
        <f>E34*B34</f>
        <v>584.071619651654</v>
      </c>
    </row>
    <row r="35" spans="1:6" ht="12.75">
      <c r="A35" s="5">
        <f>1+A34</f>
        <v>26</v>
      </c>
      <c r="B35" s="26">
        <f t="shared" si="0"/>
        <v>0.13520176380825324</v>
      </c>
      <c r="C35" s="11">
        <v>3000</v>
      </c>
      <c r="D35" s="11">
        <f>C35*B35</f>
        <v>405.60529142475974</v>
      </c>
      <c r="E35" s="11">
        <v>4000</v>
      </c>
      <c r="F35" s="11">
        <f>E35*B35</f>
        <v>540.807055233013</v>
      </c>
    </row>
    <row r="36" spans="1:6" ht="12.75">
      <c r="A36" s="5">
        <f>1+A35</f>
        <v>27</v>
      </c>
      <c r="B36" s="26">
        <f t="shared" si="0"/>
        <v>0.12518681834097523</v>
      </c>
      <c r="C36" s="11">
        <v>3000</v>
      </c>
      <c r="D36" s="11">
        <f>C36*B36</f>
        <v>375.5604550229257</v>
      </c>
      <c r="E36" s="11">
        <v>4000</v>
      </c>
      <c r="F36" s="11">
        <f>E36*B36</f>
        <v>500.7472733639009</v>
      </c>
    </row>
    <row r="37" spans="1:6" ht="12.75">
      <c r="A37" s="5">
        <f>1+A36</f>
        <v>28</v>
      </c>
      <c r="B37" s="26">
        <f t="shared" si="0"/>
        <v>0.11591372068608817</v>
      </c>
      <c r="C37" s="11">
        <v>3000</v>
      </c>
      <c r="D37" s="11">
        <f>C37*B37</f>
        <v>347.74116205826454</v>
      </c>
      <c r="E37" s="11">
        <v>4000</v>
      </c>
      <c r="F37" s="11">
        <f>E37*B37</f>
        <v>463.6548827443527</v>
      </c>
    </row>
    <row r="38" spans="1:6" ht="12.75">
      <c r="A38" s="5">
        <f>1+A37</f>
        <v>29</v>
      </c>
      <c r="B38" s="26">
        <f t="shared" si="0"/>
        <v>0.10732751915378534</v>
      </c>
      <c r="C38" s="11">
        <v>3000</v>
      </c>
      <c r="D38" s="11">
        <f>C38*B38</f>
        <v>321.982557461356</v>
      </c>
      <c r="E38" s="11">
        <v>4000</v>
      </c>
      <c r="F38" s="11">
        <f>E38*B38</f>
        <v>429.3100766151414</v>
      </c>
    </row>
    <row r="40" spans="1:6" ht="12.75">
      <c r="A40" s="6" t="s">
        <v>11</v>
      </c>
      <c r="B40" s="5"/>
      <c r="C40" s="5"/>
      <c r="D40" s="28">
        <f>SUM(D9:D38)</f>
        <v>170694.5536708323</v>
      </c>
      <c r="E40" s="5"/>
      <c r="F40" s="28">
        <f>SUM(F9:F38)</f>
        <v>182571.3703996231</v>
      </c>
    </row>
    <row r="41" spans="1:6" ht="12.75">
      <c r="A41" s="5"/>
      <c r="B41" s="5"/>
      <c r="C41" s="5"/>
      <c r="D41" s="5"/>
      <c r="E41" s="5"/>
      <c r="F41" s="5"/>
    </row>
    <row r="42" spans="1:6" ht="12.75">
      <c r="A42" s="6" t="s">
        <v>22</v>
      </c>
      <c r="B42" s="5"/>
      <c r="C42" s="5"/>
      <c r="D42" s="40">
        <f>((D40*disc)/(1+disc)/(1-(1/(1+disc)^30)))</f>
        <v>14039.221384968545</v>
      </c>
      <c r="E42" s="11"/>
      <c r="F42" s="40">
        <f>((F40*disc)/(1+disc)/(1-(1/(1+disc)^30)))</f>
        <v>15016.061335736604</v>
      </c>
    </row>
    <row r="49" spans="1:7" ht="12.75">
      <c r="A49" s="31" t="s">
        <v>23</v>
      </c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28">
        <f>D40*disc</f>
        <v>13655.564293666584</v>
      </c>
      <c r="E51" s="5"/>
      <c r="F51" s="28">
        <f>F40*disc</f>
        <v>14605.709631969847</v>
      </c>
      <c r="G51" s="5"/>
    </row>
    <row r="52" spans="1:7" ht="12.75">
      <c r="A52" s="5"/>
      <c r="B52" s="5"/>
      <c r="C52" s="5" t="s">
        <v>24</v>
      </c>
      <c r="D52" s="24">
        <f>(D42-D51)/D42</f>
        <v>0.027327519153785326</v>
      </c>
      <c r="E52" s="5"/>
      <c r="F52" s="24">
        <f>(F42-F51)/F42</f>
        <v>0.02732751915378531</v>
      </c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2001-04-25T00:16:51Z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