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Template" sheetId="1" r:id="rId1"/>
    <sheet name="Complete" sheetId="2" r:id="rId2"/>
  </sheets>
  <definedNames>
    <definedName name="fixc">'Complete'!$C$13</definedName>
    <definedName name="fixt">'Template'!$C$13</definedName>
    <definedName name="revc">'Complete'!$H$15</definedName>
    <definedName name="revt">'Template'!$H$15</definedName>
    <definedName name="varc">'Complete'!$H$13</definedName>
    <definedName name="vart">'Template'!$H$13</definedName>
  </definedNames>
  <calcPr fullCalcOnLoad="1"/>
</workbook>
</file>

<file path=xl/sharedStrings.xml><?xml version="1.0" encoding="utf-8"?>
<sst xmlns="http://schemas.openxmlformats.org/spreadsheetml/2006/main" count="46" uniqueCount="23">
  <si>
    <t>Assets ($ million)</t>
  </si>
  <si>
    <t>Fixed costs ($ million pa)</t>
  </si>
  <si>
    <t>Variable costs</t>
  </si>
  <si>
    <t>Labor</t>
  </si>
  <si>
    <t>Coal export price ($/T)</t>
  </si>
  <si>
    <t>Depreciation</t>
  </si>
  <si>
    <t>Freight</t>
  </si>
  <si>
    <t>Other operating</t>
  </si>
  <si>
    <t>Opportunity cost/tonne</t>
  </si>
  <si>
    <t>Return on capital</t>
  </si>
  <si>
    <t>Conversion (KwH/tonne)</t>
  </si>
  <si>
    <t>Coal cost ($ m/mKwH)</t>
  </si>
  <si>
    <t>Other variable ($m/mKwH)</t>
  </si>
  <si>
    <t>TFC pa</t>
  </si>
  <si>
    <t>VC per mKwH</t>
  </si>
  <si>
    <t>MKwH</t>
  </si>
  <si>
    <t>TFC$</t>
  </si>
  <si>
    <t>TVC$</t>
  </si>
  <si>
    <t>TC$</t>
  </si>
  <si>
    <t>TR</t>
  </si>
  <si>
    <t>P/L</t>
  </si>
  <si>
    <t>Revenue per mKWH</t>
  </si>
  <si>
    <t>12.5 Power generating model - break-even analysis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</si>
</sst>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0_);\(&quot;$&quot;#,##0.000\)"/>
    <numFmt numFmtId="166" formatCode="&quot;$&quot;#,##0.0_);\(&quot;$&quot;#,##0.0\)"/>
    <numFmt numFmtId="167" formatCode="d/m/yy"/>
    <numFmt numFmtId="168" formatCode="d/m/yy\ h:mm"/>
    <numFmt numFmtId="169" formatCode="0.000\l"/>
    <numFmt numFmtId="170" formatCode="0.000"/>
    <numFmt numFmtId="171" formatCode="\ 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_ ;[Red]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51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29" applyFont="1" applyFill="1" applyAlignment="1">
      <alignment horizontal="left"/>
      <protection/>
    </xf>
    <xf numFmtId="0" fontId="7" fillId="2" borderId="0" xfId="29" applyFont="1" applyFill="1">
      <alignment/>
      <protection/>
    </xf>
    <xf numFmtId="0" fontId="8" fillId="2" borderId="0" xfId="29" applyFont="1" applyFill="1">
      <alignment/>
      <protection/>
    </xf>
    <xf numFmtId="0" fontId="0" fillId="0" borderId="0" xfId="29" applyFont="1">
      <alignment/>
      <protection/>
    </xf>
    <xf numFmtId="170" fontId="0" fillId="0" borderId="0" xfId="29" applyNumberFormat="1" applyFont="1">
      <alignment/>
      <protection/>
    </xf>
    <xf numFmtId="0" fontId="1" fillId="3" borderId="1" xfId="29" applyFont="1" applyFill="1" applyBorder="1" applyAlignment="1">
      <alignment horizontal="right"/>
      <protection/>
    </xf>
    <xf numFmtId="3" fontId="0" fillId="3" borderId="0" xfId="29" applyNumberFormat="1" applyFont="1" applyFill="1">
      <alignment/>
      <protection/>
    </xf>
    <xf numFmtId="0" fontId="0" fillId="4" borderId="0" xfId="29" applyFont="1" applyFill="1">
      <alignment/>
      <protection/>
    </xf>
    <xf numFmtId="3" fontId="0" fillId="4" borderId="0" xfId="29" applyNumberFormat="1" applyFont="1" applyFill="1">
      <alignment/>
      <protection/>
    </xf>
    <xf numFmtId="0" fontId="1" fillId="4" borderId="0" xfId="29" applyFont="1" applyFill="1">
      <alignment/>
      <protection/>
    </xf>
    <xf numFmtId="9" fontId="0" fillId="4" borderId="0" xfId="29" applyNumberFormat="1" applyFont="1" applyFill="1">
      <alignment/>
      <protection/>
    </xf>
    <xf numFmtId="3" fontId="1" fillId="4" borderId="2" xfId="29" applyNumberFormat="1" applyFont="1" applyFill="1" applyBorder="1">
      <alignment/>
      <protection/>
    </xf>
    <xf numFmtId="0" fontId="1" fillId="4" borderId="1" xfId="29" applyFont="1" applyFill="1" applyBorder="1" applyAlignment="1">
      <alignment horizontal="right"/>
      <protection/>
    </xf>
    <xf numFmtId="0" fontId="1" fillId="5" borderId="1" xfId="29" applyFont="1" applyFill="1" applyBorder="1" applyAlignment="1">
      <alignment horizontal="right"/>
      <protection/>
    </xf>
    <xf numFmtId="3" fontId="0" fillId="5" borderId="0" xfId="29" applyNumberFormat="1" applyFont="1" applyFill="1">
      <alignment/>
      <protection/>
    </xf>
    <xf numFmtId="0" fontId="1" fillId="5" borderId="0" xfId="29" applyFont="1" applyFill="1">
      <alignment/>
      <protection/>
    </xf>
    <xf numFmtId="0" fontId="0" fillId="5" borderId="0" xfId="29" applyFont="1" applyFill="1">
      <alignment/>
      <protection/>
    </xf>
    <xf numFmtId="0" fontId="0" fillId="5" borderId="0" xfId="29" applyFont="1" applyFill="1" applyBorder="1">
      <alignment/>
      <protection/>
    </xf>
    <xf numFmtId="0" fontId="0" fillId="5" borderId="2" xfId="29" applyFont="1" applyFill="1" applyBorder="1">
      <alignment/>
      <protection/>
    </xf>
    <xf numFmtId="170" fontId="0" fillId="5" borderId="2" xfId="29" applyNumberFormat="1" applyFont="1" applyFill="1" applyBorder="1">
      <alignment/>
      <protection/>
    </xf>
    <xf numFmtId="170" fontId="0" fillId="5" borderId="0" xfId="29" applyNumberFormat="1" applyFont="1" applyFill="1">
      <alignment/>
      <protection/>
    </xf>
    <xf numFmtId="170" fontId="1" fillId="5" borderId="2" xfId="29" applyNumberFormat="1" applyFont="1" applyFill="1" applyBorder="1">
      <alignment/>
      <protection/>
    </xf>
    <xf numFmtId="0" fontId="1" fillId="6" borderId="1" xfId="29" applyFont="1" applyFill="1" applyBorder="1" applyAlignment="1">
      <alignment horizontal="right"/>
      <protection/>
    </xf>
    <xf numFmtId="3" fontId="0" fillId="6" borderId="0" xfId="29" applyNumberFormat="1" applyFont="1" applyFill="1">
      <alignment/>
      <protection/>
    </xf>
    <xf numFmtId="0" fontId="6" fillId="7" borderId="0" xfId="29" applyFont="1" applyFill="1" applyAlignment="1">
      <alignment horizontal="left"/>
      <protection/>
    </xf>
    <xf numFmtId="0" fontId="7" fillId="7" borderId="0" xfId="29" applyFont="1" applyFill="1">
      <alignment/>
      <protection/>
    </xf>
    <xf numFmtId="0" fontId="8" fillId="7" borderId="0" xfId="29" applyFont="1" applyFill="1">
      <alignment/>
      <protection/>
    </xf>
    <xf numFmtId="0" fontId="0" fillId="8" borderId="0" xfId="29" applyFont="1" applyFill="1">
      <alignment/>
      <protection/>
    </xf>
    <xf numFmtId="0" fontId="1" fillId="8" borderId="1" xfId="29" applyFont="1" applyFill="1" applyBorder="1" applyAlignment="1">
      <alignment horizontal="right"/>
      <protection/>
    </xf>
    <xf numFmtId="3" fontId="0" fillId="8" borderId="0" xfId="29" applyNumberFormat="1" applyFont="1" applyFill="1">
      <alignment/>
      <protection/>
    </xf>
    <xf numFmtId="0" fontId="1" fillId="9" borderId="1" xfId="29" applyFont="1" applyFill="1" applyBorder="1" applyAlignment="1">
      <alignment horizontal="right"/>
      <protection/>
    </xf>
    <xf numFmtId="176" fontId="0" fillId="9" borderId="0" xfId="29" applyNumberFormat="1" applyFont="1" applyFill="1">
      <alignment/>
      <protection/>
    </xf>
    <xf numFmtId="0" fontId="0" fillId="7" borderId="0" xfId="29" applyFont="1" applyFill="1">
      <alignment/>
      <protection/>
    </xf>
    <xf numFmtId="0" fontId="0" fillId="2" borderId="0" xfId="29" applyFont="1" applyFill="1">
      <alignment/>
      <protection/>
    </xf>
    <xf numFmtId="0" fontId="1" fillId="8" borderId="0" xfId="29" applyFont="1" applyFill="1">
      <alignment/>
      <protection/>
    </xf>
    <xf numFmtId="170" fontId="1" fillId="8" borderId="0" xfId="29" applyNumberFormat="1" applyFont="1" applyFill="1">
      <alignment/>
      <protection/>
    </xf>
  </cellXfs>
  <cellStyles count="18">
    <cellStyle name="Normal" xfId="0"/>
    <cellStyle name="Comma" xfId="15"/>
    <cellStyle name="Comma [0]" xfId="16"/>
    <cellStyle name="Comma_CH11EX01" xfId="17"/>
    <cellStyle name="Comma_CH11EX02" xfId="18"/>
    <cellStyle name="Comma_CH11EX03" xfId="19"/>
    <cellStyle name="Comma_CH11EX05" xfId="20"/>
    <cellStyle name="Currency" xfId="21"/>
    <cellStyle name="Currency [0]" xfId="22"/>
    <cellStyle name="Currency_CH11EX01" xfId="23"/>
    <cellStyle name="Currency_CH11EX02" xfId="24"/>
    <cellStyle name="Currency_CH11EX03" xfId="25"/>
    <cellStyle name="Currency_CH11EX05" xfId="26"/>
    <cellStyle name="Normal_CH11EX01" xfId="27"/>
    <cellStyle name="Normal_CH11EX02" xfId="28"/>
    <cellStyle name="Normal_CH11EX03" xfId="29"/>
    <cellStyle name="Normal_CH11EX0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Break-even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85"/>
          <c:w val="0.98775"/>
          <c:h val="0.80375"/>
        </c:manualLayout>
      </c:layout>
      <c:scatterChart>
        <c:scatterStyle val="smooth"/>
        <c:varyColors val="0"/>
        <c:ser>
          <c:idx val="1"/>
          <c:order val="0"/>
          <c:tx>
            <c:strRef>
              <c:f>Template!$B$17</c:f>
              <c:strCache>
                <c:ptCount val="1"/>
                <c:pt idx="0">
                  <c:v>TFC$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Template!$A$18:$A$25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Template!$B$18:$B$25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Template!$C$17</c:f>
              <c:strCache>
                <c:ptCount val="1"/>
                <c:pt idx="0">
                  <c:v>TVC$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Template!$A$18:$A$25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Template!$C$18:$C$25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Template!$D$17</c:f>
              <c:strCache>
                <c:ptCount val="1"/>
                <c:pt idx="0">
                  <c:v>TC$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Template!$A$18:$A$25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Template!$D$18:$D$25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Template!$E$17</c:f>
              <c:strCache>
                <c:ptCount val="1"/>
                <c:pt idx="0">
                  <c:v>TR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Template!$A$18:$A$25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Template!$E$18:$E$25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7662698"/>
        <c:axId val="49202235"/>
      </c:scatterChart>
      <c:valAx>
        <c:axId val="5766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2235"/>
        <c:crosses val="autoZero"/>
        <c:crossBetween val="midCat"/>
        <c:dispUnits/>
      </c:valAx>
      <c:valAx>
        <c:axId val="49202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155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3366"/>
    </a:solidFill>
  </c:spPr>
  <c:txPr>
    <a:bodyPr vert="horz" rot="0"/>
    <a:lstStyle/>
    <a:p>
      <a:pPr>
        <a:defRPr lang="en-US" cap="none" sz="800" b="1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Break-even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875"/>
          <c:w val="0.98775"/>
          <c:h val="0.80325"/>
        </c:manualLayout>
      </c:layout>
      <c:scatterChart>
        <c:scatterStyle val="smooth"/>
        <c:varyColors val="0"/>
        <c:ser>
          <c:idx val="1"/>
          <c:order val="0"/>
          <c:tx>
            <c:strRef>
              <c:f>Complete!$B$17</c:f>
              <c:strCache>
                <c:ptCount val="1"/>
                <c:pt idx="0">
                  <c:v>TFC$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Complete!$A$18:$A$25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Complete!$B$18:$B$25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Complete!$C$17</c:f>
              <c:strCache>
                <c:ptCount val="1"/>
                <c:pt idx="0">
                  <c:v>TVC$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Complete!$A$18:$A$25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Complete!$C$18:$C$25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Complete!$D$17</c:f>
              <c:strCache>
                <c:ptCount val="1"/>
                <c:pt idx="0">
                  <c:v>TC$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Complete!$A$18:$A$25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Complete!$D$18:$D$25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Complete!$E$17</c:f>
              <c:strCache>
                <c:ptCount val="1"/>
                <c:pt idx="0">
                  <c:v>TR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Complete!$A$18:$A$25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Complete!$E$18:$E$25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0166932"/>
        <c:axId val="25958069"/>
      </c:scatterChart>
      <c:val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8069"/>
        <c:crosses val="autoZero"/>
        <c:crossBetween val="midCat"/>
        <c:dispUnits/>
      </c:valAx>
      <c:valAx>
        <c:axId val="259580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156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3366"/>
    </a:solidFill>
  </c:spPr>
  <c:txPr>
    <a:bodyPr vert="horz" rot="0"/>
    <a:lstStyle/>
    <a:p>
      <a:pPr>
        <a:defRPr lang="en-US" cap="none" sz="800" b="1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28</xdr:row>
      <xdr:rowOff>66675</xdr:rowOff>
    </xdr:from>
    <xdr:to>
      <xdr:col>8</xdr:col>
      <xdr:colOff>561975</xdr:colOff>
      <xdr:row>47</xdr:row>
      <xdr:rowOff>133350</xdr:rowOff>
    </xdr:to>
    <xdr:graphicFrame>
      <xdr:nvGraphicFramePr>
        <xdr:cNvPr id="1" name="Chart 25"/>
        <xdr:cNvGraphicFramePr/>
      </xdr:nvGraphicFramePr>
      <xdr:xfrm>
        <a:off x="704850" y="4676775"/>
        <a:ext cx="47339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0.5</cdr:y>
    </cdr:from>
    <cdr:to>
      <cdr:x>0.54775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15621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BEP</a:t>
          </a:r>
        </a:p>
      </cdr:txBody>
    </cdr:sp>
  </cdr:relSizeAnchor>
  <cdr:relSizeAnchor xmlns:cdr="http://schemas.openxmlformats.org/drawingml/2006/chartDrawing">
    <cdr:from>
      <cdr:x>0.61475</cdr:x>
      <cdr:y>0.30325</cdr:y>
    </cdr:from>
    <cdr:to>
      <cdr:x>0.67325</cdr:x>
      <cdr:y>0.364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94297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26</xdr:row>
      <xdr:rowOff>142875</xdr:rowOff>
    </xdr:from>
    <xdr:to>
      <xdr:col>9</xdr:col>
      <xdr:colOff>123825</xdr:colOff>
      <xdr:row>46</xdr:row>
      <xdr:rowOff>38100</xdr:rowOff>
    </xdr:to>
    <xdr:graphicFrame>
      <xdr:nvGraphicFramePr>
        <xdr:cNvPr id="1" name="Chart 26"/>
        <xdr:cNvGraphicFramePr/>
      </xdr:nvGraphicFramePr>
      <xdr:xfrm>
        <a:off x="885825" y="4429125"/>
        <a:ext cx="4724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workbookViewId="0" topLeftCell="A1">
      <selection activeCell="J14" sqref="J14"/>
    </sheetView>
  </sheetViews>
  <sheetFormatPr defaultColWidth="9.140625" defaultRowHeight="12.75"/>
  <cols>
    <col min="1" max="16384" width="9.140625" style="4" customWidth="1"/>
  </cols>
  <sheetData>
    <row r="1" spans="1:8" ht="15.75">
      <c r="A1" s="25" t="s">
        <v>22</v>
      </c>
      <c r="B1" s="26"/>
      <c r="C1" s="26"/>
      <c r="D1" s="27"/>
      <c r="E1" s="27"/>
      <c r="F1" s="33"/>
      <c r="G1" s="33"/>
      <c r="H1" s="33"/>
    </row>
    <row r="3" spans="1:3" ht="12.75">
      <c r="A3" s="8" t="s">
        <v>0</v>
      </c>
      <c r="B3" s="8"/>
      <c r="C3" s="9">
        <v>5000</v>
      </c>
    </row>
    <row r="5" spans="1:8" ht="12.75">
      <c r="A5" s="10" t="s">
        <v>1</v>
      </c>
      <c r="B5" s="8"/>
      <c r="C5" s="8"/>
      <c r="E5" s="16" t="s">
        <v>2</v>
      </c>
      <c r="F5" s="17"/>
      <c r="G5" s="17"/>
      <c r="H5" s="17"/>
    </row>
    <row r="6" spans="1:8" ht="12.75">
      <c r="A6" s="8"/>
      <c r="B6" s="8"/>
      <c r="C6" s="8"/>
      <c r="E6" s="17"/>
      <c r="F6" s="17"/>
      <c r="G6" s="17"/>
      <c r="H6" s="17"/>
    </row>
    <row r="7" spans="1:8" ht="12.75">
      <c r="A7" s="8" t="s">
        <v>3</v>
      </c>
      <c r="B7" s="8"/>
      <c r="C7" s="8">
        <v>600</v>
      </c>
      <c r="E7" s="17" t="s">
        <v>4</v>
      </c>
      <c r="F7" s="17"/>
      <c r="G7" s="17"/>
      <c r="H7" s="17">
        <v>60</v>
      </c>
    </row>
    <row r="8" spans="1:8" ht="13.5" thickBot="1">
      <c r="A8" s="8" t="s">
        <v>5</v>
      </c>
      <c r="B8" s="8"/>
      <c r="C8" s="8">
        <v>150</v>
      </c>
      <c r="E8" s="17" t="s">
        <v>6</v>
      </c>
      <c r="F8" s="17"/>
      <c r="G8" s="17"/>
      <c r="H8" s="18">
        <v>10</v>
      </c>
    </row>
    <row r="9" spans="1:8" ht="12.75">
      <c r="A9" s="8" t="s">
        <v>7</v>
      </c>
      <c r="B9" s="8"/>
      <c r="C9" s="8">
        <v>100</v>
      </c>
      <c r="E9" s="17" t="s">
        <v>8</v>
      </c>
      <c r="F9" s="17"/>
      <c r="G9" s="17"/>
      <c r="H9" s="19">
        <f>H7-H8</f>
        <v>50</v>
      </c>
    </row>
    <row r="10" spans="1:8" ht="13.5" thickBot="1">
      <c r="A10" s="8" t="s">
        <v>9</v>
      </c>
      <c r="B10" s="8"/>
      <c r="C10" s="8"/>
      <c r="E10" s="17" t="s">
        <v>10</v>
      </c>
      <c r="F10" s="17"/>
      <c r="G10" s="17"/>
      <c r="H10" s="18">
        <v>1600</v>
      </c>
    </row>
    <row r="11" spans="1:8" ht="12.75">
      <c r="A11" s="8"/>
      <c r="B11" s="11">
        <v>0.06</v>
      </c>
      <c r="C11" s="8">
        <f>B11*C3</f>
        <v>300</v>
      </c>
      <c r="E11" s="17" t="s">
        <v>11</v>
      </c>
      <c r="F11" s="17"/>
      <c r="G11" s="17"/>
      <c r="H11" s="20">
        <f>H9/H10</f>
        <v>0.03125</v>
      </c>
    </row>
    <row r="12" spans="1:8" ht="13.5" thickBot="1">
      <c r="A12" s="8"/>
      <c r="B12" s="8"/>
      <c r="C12" s="8"/>
      <c r="E12" s="17" t="s">
        <v>12</v>
      </c>
      <c r="F12" s="17"/>
      <c r="G12" s="17"/>
      <c r="H12" s="21">
        <v>0.004</v>
      </c>
    </row>
    <row r="13" spans="1:8" ht="12.75">
      <c r="A13" s="10" t="s">
        <v>13</v>
      </c>
      <c r="B13" s="8"/>
      <c r="C13" s="12">
        <f>SUM(C7:C12)</f>
        <v>1150</v>
      </c>
      <c r="E13" s="16" t="s">
        <v>14</v>
      </c>
      <c r="F13" s="17"/>
      <c r="G13" s="17"/>
      <c r="H13" s="22">
        <f>H11+H12</f>
        <v>0.035250000000000004</v>
      </c>
    </row>
    <row r="14" ht="12.75">
      <c r="H14" s="5"/>
    </row>
    <row r="15" spans="5:8" ht="12.75">
      <c r="E15" s="35" t="s">
        <v>21</v>
      </c>
      <c r="F15" s="28"/>
      <c r="G15" s="28"/>
      <c r="H15" s="36">
        <v>0.08</v>
      </c>
    </row>
    <row r="17" spans="1:9" ht="13.5" thickBot="1">
      <c r="A17" s="6" t="s">
        <v>15</v>
      </c>
      <c r="B17" s="13" t="s">
        <v>16</v>
      </c>
      <c r="C17" s="14" t="s">
        <v>17</v>
      </c>
      <c r="D17" s="23" t="s">
        <v>18</v>
      </c>
      <c r="E17" s="29" t="s">
        <v>19</v>
      </c>
      <c r="F17" s="31" t="s">
        <v>20</v>
      </c>
      <c r="G17"/>
      <c r="H17"/>
      <c r="I17"/>
    </row>
    <row r="18" spans="1:9" ht="12.75">
      <c r="A18" s="7">
        <v>0</v>
      </c>
      <c r="B18" s="9">
        <f>fixt</f>
        <v>1150</v>
      </c>
      <c r="C18" s="15">
        <f>vart*A18</f>
        <v>0</v>
      </c>
      <c r="D18" s="24">
        <f>B18+C18</f>
        <v>1150</v>
      </c>
      <c r="E18" s="30"/>
      <c r="F18" s="32"/>
      <c r="G18"/>
      <c r="H18"/>
      <c r="I18"/>
    </row>
    <row r="19" spans="1:9" ht="12.75">
      <c r="A19" s="7">
        <f aca="true" t="shared" si="0" ref="A19:A25">+A18+5000</f>
        <v>5000</v>
      </c>
      <c r="B19" s="9">
        <f aca="true" t="shared" si="1" ref="B19:B25">fixt</f>
        <v>1150</v>
      </c>
      <c r="C19" s="15">
        <f aca="true" t="shared" si="2" ref="C19:C25">vart*A19</f>
        <v>176.25000000000003</v>
      </c>
      <c r="D19" s="24">
        <f aca="true" t="shared" si="3" ref="D19:D25">B19+C19</f>
        <v>1326.25</v>
      </c>
      <c r="E19" s="30"/>
      <c r="F19" s="32"/>
      <c r="G19"/>
      <c r="H19"/>
      <c r="I19"/>
    </row>
    <row r="20" spans="1:9" ht="12.75">
      <c r="A20" s="7">
        <f t="shared" si="0"/>
        <v>10000</v>
      </c>
      <c r="B20" s="9">
        <f t="shared" si="1"/>
        <v>1150</v>
      </c>
      <c r="C20" s="15">
        <f t="shared" si="2"/>
        <v>352.50000000000006</v>
      </c>
      <c r="D20" s="24">
        <f t="shared" si="3"/>
        <v>1502.5</v>
      </c>
      <c r="E20" s="30"/>
      <c r="F20" s="32"/>
      <c r="G20"/>
      <c r="H20"/>
      <c r="I20"/>
    </row>
    <row r="21" spans="1:9" ht="12.75">
      <c r="A21" s="7">
        <f t="shared" si="0"/>
        <v>15000</v>
      </c>
      <c r="B21" s="9">
        <f t="shared" si="1"/>
        <v>1150</v>
      </c>
      <c r="C21" s="15">
        <f t="shared" si="2"/>
        <v>528.75</v>
      </c>
      <c r="D21" s="24">
        <f t="shared" si="3"/>
        <v>1678.75</v>
      </c>
      <c r="E21" s="30"/>
      <c r="F21" s="32"/>
      <c r="G21"/>
      <c r="H21"/>
      <c r="I21"/>
    </row>
    <row r="22" spans="1:9" ht="12.75">
      <c r="A22" s="7">
        <f t="shared" si="0"/>
        <v>20000</v>
      </c>
      <c r="B22" s="9">
        <f t="shared" si="1"/>
        <v>1150</v>
      </c>
      <c r="C22" s="15">
        <f t="shared" si="2"/>
        <v>705.0000000000001</v>
      </c>
      <c r="D22" s="24">
        <f t="shared" si="3"/>
        <v>1855</v>
      </c>
      <c r="E22" s="30"/>
      <c r="F22" s="32"/>
      <c r="G22"/>
      <c r="H22"/>
      <c r="I22"/>
    </row>
    <row r="23" spans="1:9" ht="12.75">
      <c r="A23" s="7">
        <f t="shared" si="0"/>
        <v>25000</v>
      </c>
      <c r="B23" s="9">
        <f t="shared" si="1"/>
        <v>1150</v>
      </c>
      <c r="C23" s="15">
        <f t="shared" si="2"/>
        <v>881.2500000000001</v>
      </c>
      <c r="D23" s="24">
        <f t="shared" si="3"/>
        <v>2031.25</v>
      </c>
      <c r="E23" s="30"/>
      <c r="F23" s="32"/>
      <c r="G23"/>
      <c r="H23"/>
      <c r="I23"/>
    </row>
    <row r="24" spans="1:9" ht="12.75">
      <c r="A24" s="7">
        <f t="shared" si="0"/>
        <v>30000</v>
      </c>
      <c r="B24" s="9">
        <f t="shared" si="1"/>
        <v>1150</v>
      </c>
      <c r="C24" s="15">
        <f t="shared" si="2"/>
        <v>1057.5</v>
      </c>
      <c r="D24" s="24">
        <f t="shared" si="3"/>
        <v>2207.5</v>
      </c>
      <c r="E24" s="30"/>
      <c r="F24" s="32"/>
      <c r="G24"/>
      <c r="H24"/>
      <c r="I24"/>
    </row>
    <row r="25" spans="1:9" ht="12.75">
      <c r="A25" s="7">
        <f t="shared" si="0"/>
        <v>35000</v>
      </c>
      <c r="B25" s="9">
        <f t="shared" si="1"/>
        <v>1150</v>
      </c>
      <c r="C25" s="15">
        <f t="shared" si="2"/>
        <v>1233.7500000000002</v>
      </c>
      <c r="D25" s="24">
        <f t="shared" si="3"/>
        <v>2383.75</v>
      </c>
      <c r="E25" s="30"/>
      <c r="F25" s="32"/>
      <c r="G25"/>
      <c r="H25"/>
      <c r="I25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6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workbookViewId="0" topLeftCell="A1">
      <selection activeCell="H15" sqref="H15"/>
    </sheetView>
  </sheetViews>
  <sheetFormatPr defaultColWidth="9.140625" defaultRowHeight="12.75"/>
  <cols>
    <col min="1" max="16384" width="9.140625" style="4" customWidth="1"/>
  </cols>
  <sheetData>
    <row r="1" spans="1:8" ht="15.75">
      <c r="A1" s="1" t="s">
        <v>22</v>
      </c>
      <c r="B1" s="2"/>
      <c r="C1" s="2"/>
      <c r="D1" s="3"/>
      <c r="E1" s="3"/>
      <c r="F1" s="34"/>
      <c r="G1" s="34"/>
      <c r="H1" s="34"/>
    </row>
    <row r="3" spans="1:3" ht="12.75">
      <c r="A3" s="8" t="s">
        <v>0</v>
      </c>
      <c r="B3" s="8"/>
      <c r="C3" s="9">
        <v>5000</v>
      </c>
    </row>
    <row r="5" spans="1:8" ht="12.75">
      <c r="A5" s="10" t="s">
        <v>1</v>
      </c>
      <c r="B5" s="8"/>
      <c r="C5" s="8"/>
      <c r="E5" s="16" t="s">
        <v>2</v>
      </c>
      <c r="F5" s="17"/>
      <c r="G5" s="17"/>
      <c r="H5" s="17"/>
    </row>
    <row r="6" spans="1:8" ht="12.75">
      <c r="A6" s="8"/>
      <c r="B6" s="8"/>
      <c r="C6" s="8"/>
      <c r="E6" s="17"/>
      <c r="F6" s="17"/>
      <c r="G6" s="17"/>
      <c r="H6" s="17"/>
    </row>
    <row r="7" spans="1:8" ht="12.75">
      <c r="A7" s="8" t="s">
        <v>3</v>
      </c>
      <c r="B7" s="8"/>
      <c r="C7" s="8">
        <v>600</v>
      </c>
      <c r="E7" s="17" t="s">
        <v>4</v>
      </c>
      <c r="F7" s="17"/>
      <c r="G7" s="17"/>
      <c r="H7" s="17">
        <v>60</v>
      </c>
    </row>
    <row r="8" spans="1:8" ht="13.5" thickBot="1">
      <c r="A8" s="8" t="s">
        <v>5</v>
      </c>
      <c r="B8" s="8"/>
      <c r="C8" s="8">
        <v>150</v>
      </c>
      <c r="E8" s="17" t="s">
        <v>6</v>
      </c>
      <c r="F8" s="17"/>
      <c r="G8" s="17"/>
      <c r="H8" s="18">
        <v>10</v>
      </c>
    </row>
    <row r="9" spans="1:8" ht="12.75">
      <c r="A9" s="8" t="s">
        <v>7</v>
      </c>
      <c r="B9" s="8"/>
      <c r="C9" s="8">
        <v>100</v>
      </c>
      <c r="E9" s="17" t="s">
        <v>8</v>
      </c>
      <c r="F9" s="17"/>
      <c r="G9" s="17"/>
      <c r="H9" s="19">
        <f>+H7-H8</f>
        <v>50</v>
      </c>
    </row>
    <row r="10" spans="1:8" ht="13.5" thickBot="1">
      <c r="A10" s="8" t="s">
        <v>9</v>
      </c>
      <c r="B10" s="8"/>
      <c r="C10" s="8"/>
      <c r="E10" s="17" t="s">
        <v>10</v>
      </c>
      <c r="F10" s="17"/>
      <c r="G10" s="17"/>
      <c r="H10" s="18">
        <v>1600</v>
      </c>
    </row>
    <row r="11" spans="1:8" ht="12.75">
      <c r="A11" s="8"/>
      <c r="B11" s="11">
        <v>0.06</v>
      </c>
      <c r="C11" s="8">
        <f>+C3*B11</f>
        <v>300</v>
      </c>
      <c r="E11" s="17" t="s">
        <v>11</v>
      </c>
      <c r="F11" s="17"/>
      <c r="G11" s="17"/>
      <c r="H11" s="20">
        <f>H9/H10</f>
        <v>0.03125</v>
      </c>
    </row>
    <row r="12" spans="1:8" ht="13.5" thickBot="1">
      <c r="A12" s="8"/>
      <c r="B12" s="8"/>
      <c r="C12" s="8"/>
      <c r="E12" s="17" t="s">
        <v>12</v>
      </c>
      <c r="F12" s="17"/>
      <c r="G12" s="17"/>
      <c r="H12" s="21">
        <v>0.004</v>
      </c>
    </row>
    <row r="13" spans="1:8" ht="12.75">
      <c r="A13" s="10" t="s">
        <v>13</v>
      </c>
      <c r="B13" s="8"/>
      <c r="C13" s="12">
        <f>SUM(C7:C11)</f>
        <v>1150</v>
      </c>
      <c r="E13" s="16" t="s">
        <v>14</v>
      </c>
      <c r="F13" s="17"/>
      <c r="G13" s="17"/>
      <c r="H13" s="22">
        <f>+H11+H12</f>
        <v>0.035250000000000004</v>
      </c>
    </row>
    <row r="14" ht="12.75">
      <c r="H14" s="5"/>
    </row>
    <row r="15" spans="5:8" ht="12.75">
      <c r="E15" s="35" t="s">
        <v>21</v>
      </c>
      <c r="F15" s="28"/>
      <c r="G15" s="28"/>
      <c r="H15" s="36">
        <v>0.08</v>
      </c>
    </row>
    <row r="17" spans="1:9" ht="13.5" thickBot="1">
      <c r="A17" s="6" t="s">
        <v>15</v>
      </c>
      <c r="B17" s="13" t="s">
        <v>16</v>
      </c>
      <c r="C17" s="14" t="s">
        <v>17</v>
      </c>
      <c r="D17" s="23" t="s">
        <v>18</v>
      </c>
      <c r="E17" s="29" t="s">
        <v>19</v>
      </c>
      <c r="F17" s="31" t="s">
        <v>20</v>
      </c>
      <c r="G17"/>
      <c r="H17"/>
      <c r="I17"/>
    </row>
    <row r="18" spans="1:9" ht="12.75">
      <c r="A18" s="7">
        <v>0</v>
      </c>
      <c r="B18" s="9">
        <f>fixc</f>
        <v>1150</v>
      </c>
      <c r="C18" s="15">
        <f>A18*varc</f>
        <v>0</v>
      </c>
      <c r="D18" s="24">
        <f aca="true" t="shared" si="0" ref="D18:D25">+B18+C18</f>
        <v>1150</v>
      </c>
      <c r="E18" s="30">
        <f>revc*A18</f>
        <v>0</v>
      </c>
      <c r="F18" s="32">
        <f>E18-D18</f>
        <v>-1150</v>
      </c>
      <c r="G18"/>
      <c r="H18"/>
      <c r="I18"/>
    </row>
    <row r="19" spans="1:9" ht="12.75">
      <c r="A19" s="7">
        <f aca="true" t="shared" si="1" ref="A19:A25">+A18+5000</f>
        <v>5000</v>
      </c>
      <c r="B19" s="9">
        <f aca="true" t="shared" si="2" ref="B19:B25">fixc</f>
        <v>1150</v>
      </c>
      <c r="C19" s="15">
        <f aca="true" t="shared" si="3" ref="C19:C25">A19*varc</f>
        <v>176.25000000000003</v>
      </c>
      <c r="D19" s="24">
        <f t="shared" si="0"/>
        <v>1326.25</v>
      </c>
      <c r="E19" s="30">
        <f aca="true" t="shared" si="4" ref="E19:E25">revc*A19</f>
        <v>400</v>
      </c>
      <c r="F19" s="32">
        <f aca="true" t="shared" si="5" ref="F19:F25">E19-D19</f>
        <v>-926.25</v>
      </c>
      <c r="G19"/>
      <c r="H19"/>
      <c r="I19"/>
    </row>
    <row r="20" spans="1:9" ht="12.75">
      <c r="A20" s="7">
        <f t="shared" si="1"/>
        <v>10000</v>
      </c>
      <c r="B20" s="9">
        <f t="shared" si="2"/>
        <v>1150</v>
      </c>
      <c r="C20" s="15">
        <f t="shared" si="3"/>
        <v>352.50000000000006</v>
      </c>
      <c r="D20" s="24">
        <f t="shared" si="0"/>
        <v>1502.5</v>
      </c>
      <c r="E20" s="30">
        <f t="shared" si="4"/>
        <v>800</v>
      </c>
      <c r="F20" s="32">
        <f t="shared" si="5"/>
        <v>-702.5</v>
      </c>
      <c r="G20"/>
      <c r="H20"/>
      <c r="I20"/>
    </row>
    <row r="21" spans="1:9" ht="12.75">
      <c r="A21" s="7">
        <f t="shared" si="1"/>
        <v>15000</v>
      </c>
      <c r="B21" s="9">
        <f t="shared" si="2"/>
        <v>1150</v>
      </c>
      <c r="C21" s="15">
        <f t="shared" si="3"/>
        <v>528.75</v>
      </c>
      <c r="D21" s="24">
        <f t="shared" si="0"/>
        <v>1678.75</v>
      </c>
      <c r="E21" s="30">
        <f t="shared" si="4"/>
        <v>1200</v>
      </c>
      <c r="F21" s="32">
        <f t="shared" si="5"/>
        <v>-478.75</v>
      </c>
      <c r="G21"/>
      <c r="H21"/>
      <c r="I21"/>
    </row>
    <row r="22" spans="1:9" ht="12.75">
      <c r="A22" s="7">
        <f t="shared" si="1"/>
        <v>20000</v>
      </c>
      <c r="B22" s="9">
        <f t="shared" si="2"/>
        <v>1150</v>
      </c>
      <c r="C22" s="15">
        <f t="shared" si="3"/>
        <v>705.0000000000001</v>
      </c>
      <c r="D22" s="24">
        <f t="shared" si="0"/>
        <v>1855</v>
      </c>
      <c r="E22" s="30">
        <f t="shared" si="4"/>
        <v>1600</v>
      </c>
      <c r="F22" s="32">
        <f t="shared" si="5"/>
        <v>-255</v>
      </c>
      <c r="G22"/>
      <c r="H22"/>
      <c r="I22"/>
    </row>
    <row r="23" spans="1:9" ht="12.75">
      <c r="A23" s="7">
        <f t="shared" si="1"/>
        <v>25000</v>
      </c>
      <c r="B23" s="9">
        <f t="shared" si="2"/>
        <v>1150</v>
      </c>
      <c r="C23" s="15">
        <f t="shared" si="3"/>
        <v>881.2500000000001</v>
      </c>
      <c r="D23" s="24">
        <f t="shared" si="0"/>
        <v>2031.25</v>
      </c>
      <c r="E23" s="30">
        <f t="shared" si="4"/>
        <v>2000</v>
      </c>
      <c r="F23" s="32">
        <f t="shared" si="5"/>
        <v>-31.25</v>
      </c>
      <c r="G23"/>
      <c r="H23"/>
      <c r="I23"/>
    </row>
    <row r="24" spans="1:9" ht="12.75">
      <c r="A24" s="7">
        <f t="shared" si="1"/>
        <v>30000</v>
      </c>
      <c r="B24" s="9">
        <f t="shared" si="2"/>
        <v>1150</v>
      </c>
      <c r="C24" s="15">
        <f t="shared" si="3"/>
        <v>1057.5</v>
      </c>
      <c r="D24" s="24">
        <f t="shared" si="0"/>
        <v>2207.5</v>
      </c>
      <c r="E24" s="30">
        <f t="shared" si="4"/>
        <v>2400</v>
      </c>
      <c r="F24" s="32">
        <f t="shared" si="5"/>
        <v>192.5</v>
      </c>
      <c r="G24"/>
      <c r="H24"/>
      <c r="I24"/>
    </row>
    <row r="25" spans="1:9" ht="12.75">
      <c r="A25" s="7">
        <f t="shared" si="1"/>
        <v>35000</v>
      </c>
      <c r="B25" s="9">
        <f t="shared" si="2"/>
        <v>1150</v>
      </c>
      <c r="C25" s="15">
        <f t="shared" si="3"/>
        <v>1233.7500000000002</v>
      </c>
      <c r="D25" s="24">
        <f t="shared" si="0"/>
        <v>2383.75</v>
      </c>
      <c r="E25" s="30">
        <f t="shared" si="4"/>
        <v>2800</v>
      </c>
      <c r="F25" s="32">
        <f t="shared" si="5"/>
        <v>416.25</v>
      </c>
      <c r="G25"/>
      <c r="H25"/>
      <c r="I25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6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2001-01-18T22:55:28Z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